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\Dropbox\Working Files\Blinq Excel Template Project\"/>
    </mc:Choice>
  </mc:AlternateContent>
  <xr:revisionPtr revIDLastSave="0" documentId="13_ncr:1_{6FF50DEC-826E-4129-8F20-A191504990C1}" xr6:coauthVersionLast="47" xr6:coauthVersionMax="47" xr10:uidLastSave="{00000000-0000-0000-0000-000000000000}"/>
  <bookViews>
    <workbookView xWindow="-120" yWindow="-120" windowWidth="25440" windowHeight="15390" xr2:uid="{399A50DF-8CE2-42D6-9E0B-011E17884F12}"/>
  </bookViews>
  <sheets>
    <sheet name="Input Data" sheetId="1" r:id="rId1"/>
    <sheet name="Mortgage Amortization Schedule" sheetId="5" r:id="rId2"/>
    <sheet name="Instru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F5" i="5"/>
  <c r="G5" i="5"/>
  <c r="C8" i="1" l="1"/>
  <c r="B7" i="1"/>
  <c r="C14" i="1" l="1"/>
  <c r="C5" i="5" s="1"/>
  <c r="E5" i="5" s="1"/>
  <c r="B6" i="5" l="1"/>
  <c r="C15" i="1"/>
  <c r="C16" i="1" s="1"/>
  <c r="G6" i="5" l="1"/>
  <c r="D6" i="5" l="1"/>
  <c r="F6" i="5" s="1"/>
  <c r="C6" i="5"/>
  <c r="E6" i="5" s="1"/>
  <c r="B7" i="5"/>
  <c r="G7" i="5" l="1"/>
  <c r="D7" i="5" l="1"/>
  <c r="C7" i="5"/>
  <c r="E7" i="5" s="1"/>
  <c r="F7" i="5"/>
  <c r="B8" i="5" s="1"/>
  <c r="G8" i="5" l="1"/>
  <c r="D8" i="5" l="1"/>
  <c r="F8" i="5" s="1"/>
  <c r="B9" i="5" s="1"/>
  <c r="C8" i="5"/>
  <c r="E8" i="5" s="1"/>
  <c r="G9" i="5" l="1"/>
  <c r="D9" i="5" l="1"/>
  <c r="F9" i="5" s="1"/>
  <c r="B10" i="5" s="1"/>
  <c r="C9" i="5"/>
  <c r="E9" i="5" l="1"/>
  <c r="G10" i="5"/>
  <c r="D10" i="5" l="1"/>
  <c r="C10" i="5"/>
  <c r="F10" i="5"/>
  <c r="E10" i="5"/>
  <c r="B11" i="5"/>
  <c r="G11" i="5" l="1"/>
  <c r="D11" i="5" l="1"/>
  <c r="F11" i="5" s="1"/>
  <c r="B12" i="5" s="1"/>
  <c r="C11" i="5"/>
  <c r="E11" i="5" s="1"/>
  <c r="G12" i="5" l="1"/>
  <c r="D12" i="5" l="1"/>
  <c r="F12" i="5" s="1"/>
  <c r="B13" i="5" s="1"/>
  <c r="C12" i="5"/>
  <c r="E12" i="5" s="1"/>
  <c r="G13" i="5" l="1"/>
  <c r="D13" i="5" l="1"/>
  <c r="F13" i="5" s="1"/>
  <c r="B14" i="5" s="1"/>
  <c r="C13" i="5"/>
  <c r="E13" i="5" l="1"/>
  <c r="G14" i="5"/>
  <c r="C14" i="5" l="1"/>
  <c r="D14" i="5"/>
  <c r="F14" i="5" s="1"/>
  <c r="B15" i="5" s="1"/>
  <c r="E14" i="5" l="1"/>
  <c r="G15" i="5"/>
  <c r="D15" i="5" l="1"/>
  <c r="F15" i="5" s="1"/>
  <c r="B16" i="5" s="1"/>
  <c r="C15" i="5"/>
  <c r="E15" i="5"/>
  <c r="G16" i="5" l="1"/>
  <c r="D16" i="5" l="1"/>
  <c r="F16" i="5" s="1"/>
  <c r="B17" i="5" s="1"/>
  <c r="C16" i="5"/>
  <c r="E16" i="5" l="1"/>
  <c r="G17" i="5"/>
  <c r="D17" i="5" l="1"/>
  <c r="F17" i="5" s="1"/>
  <c r="B18" i="5" s="1"/>
  <c r="C17" i="5"/>
  <c r="E17" i="5" l="1"/>
  <c r="G18" i="5"/>
  <c r="D18" i="5" l="1"/>
  <c r="F18" i="5" s="1"/>
  <c r="B19" i="5" s="1"/>
  <c r="C18" i="5"/>
  <c r="E18" i="5" s="1"/>
  <c r="G19" i="5" l="1"/>
  <c r="D19" i="5" l="1"/>
  <c r="C19" i="5"/>
  <c r="F19" i="5"/>
  <c r="B20" i="5" s="1"/>
  <c r="E19" i="5"/>
  <c r="G20" i="5" l="1"/>
  <c r="D20" i="5" l="1"/>
  <c r="F20" i="5" s="1"/>
  <c r="B21" i="5" s="1"/>
  <c r="C20" i="5"/>
  <c r="E20" i="5" s="1"/>
  <c r="G21" i="5" l="1"/>
  <c r="D21" i="5" l="1"/>
  <c r="F21" i="5" s="1"/>
  <c r="B22" i="5" s="1"/>
  <c r="C21" i="5"/>
  <c r="E21" i="5" l="1"/>
  <c r="G22" i="5"/>
  <c r="D22" i="5" l="1"/>
  <c r="C22" i="5"/>
  <c r="F22" i="5"/>
  <c r="E22" i="5"/>
  <c r="B23" i="5"/>
  <c r="G23" i="5" l="1"/>
  <c r="D23" i="5" l="1"/>
  <c r="F23" i="5" s="1"/>
  <c r="B24" i="5" s="1"/>
  <c r="C23" i="5"/>
  <c r="E23" i="5" s="1"/>
  <c r="G24" i="5" l="1"/>
  <c r="D24" i="5" l="1"/>
  <c r="F24" i="5" s="1"/>
  <c r="B25" i="5" s="1"/>
  <c r="C24" i="5"/>
  <c r="E24" i="5" s="1"/>
  <c r="G25" i="5" l="1"/>
  <c r="D25" i="5" l="1"/>
  <c r="F25" i="5" s="1"/>
  <c r="B26" i="5" s="1"/>
  <c r="C25" i="5"/>
  <c r="E25" i="5" l="1"/>
  <c r="G26" i="5"/>
  <c r="D26" i="5" l="1"/>
  <c r="F26" i="5" s="1"/>
  <c r="B27" i="5" s="1"/>
  <c r="C26" i="5"/>
  <c r="E26" i="5" l="1"/>
  <c r="G27" i="5"/>
  <c r="D27" i="5" l="1"/>
  <c r="F27" i="5" s="1"/>
  <c r="B28" i="5" s="1"/>
  <c r="C27" i="5"/>
  <c r="E27" i="5" s="1"/>
  <c r="G28" i="5" l="1"/>
  <c r="D28" i="5" l="1"/>
  <c r="F28" i="5" s="1"/>
  <c r="B29" i="5" s="1"/>
  <c r="C28" i="5"/>
  <c r="E28" i="5" l="1"/>
  <c r="G29" i="5"/>
  <c r="D29" i="5" l="1"/>
  <c r="F29" i="5" s="1"/>
  <c r="B30" i="5" s="1"/>
  <c r="C29" i="5"/>
  <c r="E29" i="5" s="1"/>
  <c r="G30" i="5" l="1"/>
  <c r="D30" i="5" l="1"/>
  <c r="F30" i="5" s="1"/>
  <c r="B31" i="5" s="1"/>
  <c r="C30" i="5"/>
  <c r="E30" i="5" s="1"/>
  <c r="G31" i="5" l="1"/>
  <c r="D31" i="5" l="1"/>
  <c r="C31" i="5"/>
  <c r="F31" i="5"/>
  <c r="E31" i="5"/>
  <c r="B32" i="5"/>
  <c r="G32" i="5" l="1"/>
  <c r="D32" i="5" l="1"/>
  <c r="F32" i="5" s="1"/>
  <c r="B33" i="5" s="1"/>
  <c r="C32" i="5"/>
  <c r="E32" i="5" s="1"/>
  <c r="G33" i="5" l="1"/>
  <c r="D33" i="5" l="1"/>
  <c r="F33" i="5" s="1"/>
  <c r="B34" i="5" s="1"/>
  <c r="C33" i="5"/>
  <c r="E33" i="5"/>
  <c r="G34" i="5" l="1"/>
  <c r="D34" i="5" l="1"/>
  <c r="C34" i="5"/>
  <c r="F34" i="5"/>
  <c r="E34" i="5"/>
  <c r="B35" i="5"/>
  <c r="G35" i="5" l="1"/>
  <c r="D35" i="5" l="1"/>
  <c r="F35" i="5" s="1"/>
  <c r="B36" i="5" s="1"/>
  <c r="C35" i="5"/>
  <c r="E35" i="5" s="1"/>
  <c r="G36" i="5" l="1"/>
  <c r="D36" i="5" l="1"/>
  <c r="F36" i="5" s="1"/>
  <c r="B37" i="5" s="1"/>
  <c r="C36" i="5"/>
  <c r="E36" i="5" s="1"/>
  <c r="G37" i="5" l="1"/>
  <c r="D37" i="5" l="1"/>
  <c r="C37" i="5"/>
  <c r="F37" i="5"/>
  <c r="E37" i="5"/>
  <c r="B38" i="5"/>
  <c r="G38" i="5" l="1"/>
  <c r="D38" i="5" l="1"/>
  <c r="F38" i="5" s="1"/>
  <c r="B39" i="5" s="1"/>
  <c r="C38" i="5"/>
  <c r="E38" i="5" s="1"/>
  <c r="G39" i="5" l="1"/>
  <c r="D39" i="5" l="1"/>
  <c r="F39" i="5" s="1"/>
  <c r="B40" i="5" s="1"/>
  <c r="C39" i="5"/>
  <c r="E39" i="5" s="1"/>
  <c r="G40" i="5" l="1"/>
  <c r="D40" i="5" l="1"/>
  <c r="C40" i="5"/>
  <c r="E40" i="5" s="1"/>
  <c r="F40" i="5"/>
  <c r="B41" i="5"/>
  <c r="G41" i="5" l="1"/>
  <c r="C41" i="5" l="1"/>
  <c r="D41" i="5"/>
  <c r="F41" i="5" s="1"/>
  <c r="B42" i="5" s="1"/>
  <c r="E41" i="5" l="1"/>
  <c r="G42" i="5"/>
  <c r="C42" i="5" l="1"/>
  <c r="D42" i="5"/>
  <c r="F42" i="5"/>
  <c r="B43" i="5"/>
  <c r="E42" i="5" l="1"/>
  <c r="G43" i="5"/>
  <c r="D43" i="5" l="1"/>
  <c r="F43" i="5" s="1"/>
  <c r="B44" i="5" s="1"/>
  <c r="C43" i="5"/>
  <c r="E43" i="5" s="1"/>
  <c r="G44" i="5" l="1"/>
  <c r="C44" i="5" l="1"/>
  <c r="D44" i="5"/>
  <c r="F44" i="5" s="1"/>
  <c r="B45" i="5" s="1"/>
  <c r="E44" i="5" l="1"/>
  <c r="G45" i="5"/>
  <c r="C45" i="5" l="1"/>
  <c r="D45" i="5"/>
  <c r="F45" i="5" s="1"/>
  <c r="B46" i="5" s="1"/>
  <c r="E45" i="5" l="1"/>
  <c r="G46" i="5"/>
  <c r="D46" i="5" l="1"/>
  <c r="F46" i="5" s="1"/>
  <c r="B47" i="5" s="1"/>
  <c r="C46" i="5"/>
  <c r="E46" i="5" s="1"/>
  <c r="G47" i="5" l="1"/>
  <c r="D47" i="5" l="1"/>
  <c r="C47" i="5"/>
  <c r="E47" i="5" s="1"/>
  <c r="F47" i="5"/>
  <c r="B48" i="5"/>
  <c r="G48" i="5" l="1"/>
  <c r="C48" i="5" l="1"/>
  <c r="D48" i="5"/>
  <c r="F48" i="5" s="1"/>
  <c r="B49" i="5" s="1"/>
  <c r="E48" i="5"/>
  <c r="G49" i="5" l="1"/>
  <c r="D49" i="5" l="1"/>
  <c r="C49" i="5"/>
  <c r="E49" i="5" s="1"/>
  <c r="F49" i="5"/>
  <c r="B50" i="5"/>
  <c r="G50" i="5" l="1"/>
  <c r="D50" i="5" l="1"/>
  <c r="F50" i="5"/>
  <c r="C50" i="5"/>
  <c r="E50" i="5" s="1"/>
  <c r="B51" i="5"/>
  <c r="G51" i="5" l="1"/>
  <c r="C51" i="5" l="1"/>
  <c r="D51" i="5"/>
  <c r="F51" i="5" s="1"/>
  <c r="B52" i="5" s="1"/>
  <c r="E51" i="5" l="1"/>
  <c r="G52" i="5"/>
  <c r="D52" i="5" l="1"/>
  <c r="F52" i="5" s="1"/>
  <c r="B53" i="5" s="1"/>
  <c r="G53" i="5" s="1"/>
  <c r="C52" i="5"/>
  <c r="E52" i="5" s="1"/>
  <c r="C53" i="5" l="1"/>
  <c r="D53" i="5"/>
  <c r="F53" i="5" s="1"/>
  <c r="B54" i="5" s="1"/>
  <c r="E53" i="5" l="1"/>
  <c r="G54" i="5"/>
  <c r="C54" i="5" l="1"/>
  <c r="D54" i="5"/>
  <c r="F54" i="5" s="1"/>
  <c r="B55" i="5" s="1"/>
  <c r="E54" i="5" l="1"/>
  <c r="G55" i="5"/>
  <c r="D55" i="5" l="1"/>
  <c r="F55" i="5" s="1"/>
  <c r="B56" i="5" s="1"/>
  <c r="C55" i="5"/>
  <c r="E55" i="5" s="1"/>
  <c r="G56" i="5" l="1"/>
  <c r="D56" i="5" l="1"/>
  <c r="C56" i="5"/>
  <c r="E56" i="5" s="1"/>
  <c r="F56" i="5"/>
  <c r="B57" i="5"/>
  <c r="G57" i="5" l="1"/>
  <c r="C57" i="5" l="1"/>
  <c r="E57" i="5" s="1"/>
  <c r="D57" i="5"/>
  <c r="F57" i="5" s="1"/>
  <c r="B58" i="5" s="1"/>
  <c r="G58" i="5" l="1"/>
  <c r="D58" i="5" l="1"/>
  <c r="F58" i="5" s="1"/>
  <c r="B59" i="5" s="1"/>
  <c r="C58" i="5"/>
  <c r="E58" i="5" s="1"/>
  <c r="G59" i="5" l="1"/>
  <c r="D59" i="5" l="1"/>
  <c r="C59" i="5"/>
  <c r="F59" i="5"/>
  <c r="E59" i="5"/>
  <c r="B60" i="5"/>
  <c r="G60" i="5" l="1"/>
  <c r="D60" i="5" l="1"/>
  <c r="F60" i="5" s="1"/>
  <c r="B61" i="5" s="1"/>
  <c r="C60" i="5"/>
  <c r="E60" i="5" s="1"/>
  <c r="G61" i="5" l="1"/>
  <c r="C61" i="5" l="1"/>
  <c r="D61" i="5"/>
  <c r="E61" i="5" s="1"/>
  <c r="F61" i="5"/>
  <c r="B62" i="5" s="1"/>
  <c r="G62" i="5" l="1"/>
  <c r="D62" i="5" l="1"/>
  <c r="F62" i="5"/>
  <c r="C62" i="5"/>
  <c r="E62" i="5"/>
  <c r="B63" i="5"/>
  <c r="G63" i="5" l="1"/>
  <c r="C63" i="5" l="1"/>
  <c r="D63" i="5"/>
  <c r="F63" i="5" s="1"/>
  <c r="B64" i="5" s="1"/>
  <c r="E63" i="5" l="1"/>
  <c r="G64" i="5"/>
  <c r="C64" i="5" l="1"/>
  <c r="D64" i="5"/>
  <c r="F64" i="5"/>
  <c r="B65" i="5"/>
  <c r="E64" i="5" l="1"/>
  <c r="G65" i="5"/>
  <c r="D65" i="5" l="1"/>
  <c r="F65" i="5"/>
  <c r="C65" i="5"/>
  <c r="E65" i="5" s="1"/>
  <c r="B66" i="5"/>
  <c r="G66" i="5" l="1"/>
  <c r="D66" i="5" l="1"/>
  <c r="F66" i="5" s="1"/>
  <c r="B67" i="5" s="1"/>
  <c r="C66" i="5"/>
  <c r="E66" i="5" s="1"/>
  <c r="G67" i="5" l="1"/>
  <c r="C67" i="5" l="1"/>
  <c r="D67" i="5"/>
  <c r="F67" i="5" s="1"/>
  <c r="B68" i="5" s="1"/>
  <c r="E67" i="5" l="1"/>
  <c r="G68" i="5"/>
  <c r="D68" i="5" l="1"/>
  <c r="C68" i="5"/>
  <c r="F68" i="5"/>
  <c r="B69" i="5" s="1"/>
  <c r="E68" i="5"/>
  <c r="G69" i="5" l="1"/>
  <c r="D69" i="5" l="1"/>
  <c r="F69" i="5" s="1"/>
  <c r="B70" i="5" s="1"/>
  <c r="C69" i="5"/>
  <c r="E69" i="5" s="1"/>
  <c r="G70" i="5" l="1"/>
  <c r="C70" i="5" l="1"/>
  <c r="D70" i="5"/>
  <c r="F70" i="5" s="1"/>
  <c r="B71" i="5" s="1"/>
  <c r="E70" i="5" l="1"/>
  <c r="G71" i="5"/>
  <c r="D71" i="5" l="1"/>
  <c r="F71" i="5" s="1"/>
  <c r="B72" i="5" s="1"/>
  <c r="C71" i="5"/>
  <c r="E71" i="5" l="1"/>
  <c r="G72" i="5"/>
  <c r="D72" i="5" l="1"/>
  <c r="F72" i="5" s="1"/>
  <c r="B73" i="5" s="1"/>
  <c r="C72" i="5"/>
  <c r="E72" i="5" s="1"/>
  <c r="G73" i="5" l="1"/>
  <c r="C73" i="5" l="1"/>
  <c r="D73" i="5"/>
  <c r="F73" i="5" s="1"/>
  <c r="B74" i="5" s="1"/>
  <c r="E73" i="5" l="1"/>
  <c r="G74" i="5"/>
  <c r="D74" i="5" l="1"/>
  <c r="F74" i="5"/>
  <c r="C74" i="5"/>
  <c r="E74" i="5"/>
  <c r="B75" i="5"/>
  <c r="G75" i="5" l="1"/>
  <c r="D75" i="5" l="1"/>
  <c r="F75" i="5" s="1"/>
  <c r="B76" i="5" s="1"/>
  <c r="C75" i="5"/>
  <c r="E75" i="5" s="1"/>
  <c r="G76" i="5" l="1"/>
  <c r="C76" i="5" l="1"/>
  <c r="D76" i="5"/>
  <c r="F76" i="5"/>
  <c r="B77" i="5"/>
  <c r="E76" i="5" l="1"/>
  <c r="G77" i="5"/>
  <c r="D77" i="5" l="1"/>
  <c r="F77" i="5" s="1"/>
  <c r="B78" i="5" s="1"/>
  <c r="C77" i="5"/>
  <c r="E77" i="5" s="1"/>
  <c r="G78" i="5" l="1"/>
  <c r="D78" i="5" l="1"/>
  <c r="F78" i="5" s="1"/>
  <c r="B79" i="5" s="1"/>
  <c r="C78" i="5"/>
  <c r="E78" i="5" s="1"/>
  <c r="G79" i="5" l="1"/>
  <c r="C79" i="5" l="1"/>
  <c r="D79" i="5"/>
  <c r="E79" i="5" s="1"/>
  <c r="F79" i="5" l="1"/>
  <c r="B80" i="5" s="1"/>
  <c r="G80" i="5" s="1"/>
  <c r="D80" i="5" l="1"/>
  <c r="F80" i="5"/>
  <c r="C80" i="5"/>
  <c r="E80" i="5"/>
  <c r="B81" i="5"/>
  <c r="G81" i="5" l="1"/>
  <c r="D81" i="5" l="1"/>
  <c r="F81" i="5" s="1"/>
  <c r="B82" i="5" s="1"/>
  <c r="C81" i="5"/>
  <c r="E81" i="5"/>
  <c r="G82" i="5" l="1"/>
  <c r="C82" i="5" l="1"/>
  <c r="D82" i="5"/>
  <c r="F82" i="5" s="1"/>
  <c r="B83" i="5" s="1"/>
  <c r="E82" i="5" l="1"/>
  <c r="G83" i="5"/>
  <c r="D83" i="5" l="1"/>
  <c r="F83" i="5"/>
  <c r="B84" i="5" s="1"/>
  <c r="C83" i="5"/>
  <c r="E83" i="5"/>
  <c r="G84" i="5" l="1"/>
  <c r="D84" i="5" l="1"/>
  <c r="F84" i="5" s="1"/>
  <c r="B85" i="5" s="1"/>
  <c r="C84" i="5"/>
  <c r="E84" i="5" s="1"/>
  <c r="G85" i="5" l="1"/>
  <c r="C85" i="5" l="1"/>
  <c r="D85" i="5"/>
  <c r="F85" i="5" s="1"/>
  <c r="B86" i="5" s="1"/>
  <c r="E85" i="5" l="1"/>
  <c r="G86" i="5"/>
  <c r="D86" i="5" l="1"/>
  <c r="C86" i="5"/>
  <c r="F86" i="5"/>
  <c r="E86" i="5"/>
  <c r="B87" i="5"/>
  <c r="G87" i="5" l="1"/>
  <c r="D87" i="5" l="1"/>
  <c r="F87" i="5" s="1"/>
  <c r="B88" i="5" s="1"/>
  <c r="C87" i="5"/>
  <c r="E87" i="5"/>
  <c r="G88" i="5" l="1"/>
  <c r="C88" i="5" l="1"/>
  <c r="D88" i="5"/>
  <c r="E88" i="5" s="1"/>
  <c r="F88" i="5" l="1"/>
  <c r="B89" i="5" s="1"/>
  <c r="G89" i="5"/>
  <c r="D89" i="5" l="1"/>
  <c r="F89" i="5"/>
  <c r="C89" i="5"/>
  <c r="E89" i="5"/>
  <c r="B90" i="5"/>
  <c r="G90" i="5" l="1"/>
  <c r="D90" i="5" l="1"/>
  <c r="F90" i="5" s="1"/>
  <c r="B91" i="5" s="1"/>
  <c r="C90" i="5"/>
  <c r="E90" i="5" s="1"/>
  <c r="G91" i="5" l="1"/>
  <c r="C91" i="5" l="1"/>
  <c r="D91" i="5"/>
  <c r="F91" i="5" s="1"/>
  <c r="B92" i="5" s="1"/>
  <c r="E91" i="5" l="1"/>
  <c r="G92" i="5"/>
  <c r="D92" i="5" l="1"/>
  <c r="F92" i="5" s="1"/>
  <c r="B93" i="5" s="1"/>
  <c r="C92" i="5"/>
  <c r="E92" i="5"/>
  <c r="G93" i="5" l="1"/>
  <c r="D93" i="5" l="1"/>
  <c r="F93" i="5" s="1"/>
  <c r="B94" i="5" s="1"/>
  <c r="C93" i="5"/>
  <c r="E93" i="5" s="1"/>
  <c r="G94" i="5" l="1"/>
  <c r="C94" i="5" l="1"/>
  <c r="D94" i="5"/>
  <c r="F94" i="5" s="1"/>
  <c r="B95" i="5" s="1"/>
  <c r="E94" i="5" l="1"/>
  <c r="G95" i="5"/>
  <c r="D95" i="5" l="1"/>
  <c r="C95" i="5"/>
  <c r="F95" i="5"/>
  <c r="B96" i="5" s="1"/>
  <c r="E95" i="5"/>
  <c r="G96" i="5" l="1"/>
  <c r="D96" i="5" l="1"/>
  <c r="F96" i="5" s="1"/>
  <c r="B97" i="5" s="1"/>
  <c r="C96" i="5"/>
  <c r="E96" i="5" s="1"/>
  <c r="G97" i="5" l="1"/>
  <c r="D97" i="5" l="1"/>
  <c r="C97" i="5"/>
  <c r="F97" i="5"/>
  <c r="E97" i="5"/>
  <c r="B98" i="5"/>
  <c r="G98" i="5" l="1"/>
  <c r="D98" i="5" l="1"/>
  <c r="C98" i="5"/>
  <c r="F98" i="5"/>
  <c r="E98" i="5"/>
  <c r="B99" i="5"/>
  <c r="G99" i="5" l="1"/>
  <c r="D99" i="5" l="1"/>
  <c r="F99" i="5" s="1"/>
  <c r="B100" i="5" s="1"/>
  <c r="C99" i="5"/>
  <c r="E99" i="5" s="1"/>
  <c r="G100" i="5" l="1"/>
  <c r="D100" i="5" l="1"/>
  <c r="F100" i="5" s="1"/>
  <c r="B101" i="5" s="1"/>
  <c r="C100" i="5"/>
  <c r="E100" i="5" s="1"/>
  <c r="G101" i="5" l="1"/>
  <c r="D101" i="5" l="1"/>
  <c r="C101" i="5"/>
  <c r="F101" i="5"/>
  <c r="E101" i="5"/>
  <c r="B102" i="5"/>
  <c r="G102" i="5" l="1"/>
  <c r="D102" i="5" l="1"/>
  <c r="F102" i="5" s="1"/>
  <c r="B103" i="5" s="1"/>
  <c r="C102" i="5"/>
  <c r="E102" i="5" s="1"/>
  <c r="G103" i="5" l="1"/>
  <c r="D103" i="5" l="1"/>
  <c r="F103" i="5" s="1"/>
  <c r="B104" i="5" s="1"/>
  <c r="C103" i="5"/>
  <c r="E103" i="5" s="1"/>
  <c r="G104" i="5" l="1"/>
  <c r="D104" i="5" l="1"/>
  <c r="C104" i="5"/>
  <c r="F104" i="5"/>
  <c r="E104" i="5"/>
  <c r="B105" i="5"/>
  <c r="G105" i="5" l="1"/>
  <c r="D105" i="5" l="1"/>
  <c r="F105" i="5" s="1"/>
  <c r="B106" i="5" s="1"/>
  <c r="C105" i="5"/>
  <c r="E105" i="5" s="1"/>
  <c r="G106" i="5" l="1"/>
  <c r="D106" i="5" l="1"/>
  <c r="C106" i="5"/>
  <c r="F106" i="5"/>
  <c r="E106" i="5"/>
  <c r="B107" i="5"/>
  <c r="G107" i="5" l="1"/>
  <c r="D107" i="5" l="1"/>
  <c r="C107" i="5"/>
  <c r="F107" i="5"/>
  <c r="E107" i="5"/>
  <c r="B108" i="5"/>
  <c r="G108" i="5" l="1"/>
  <c r="D108" i="5" l="1"/>
  <c r="F108" i="5" s="1"/>
  <c r="B109" i="5" s="1"/>
  <c r="C108" i="5"/>
  <c r="E108" i="5" s="1"/>
  <c r="G109" i="5" l="1"/>
  <c r="D109" i="5" l="1"/>
  <c r="F109" i="5" s="1"/>
  <c r="B110" i="5" s="1"/>
  <c r="C109" i="5"/>
  <c r="E109" i="5" s="1"/>
  <c r="G110" i="5" l="1"/>
  <c r="D110" i="5" l="1"/>
  <c r="C110" i="5"/>
  <c r="F110" i="5"/>
  <c r="E110" i="5"/>
  <c r="B111" i="5"/>
  <c r="G111" i="5" l="1"/>
  <c r="D111" i="5" l="1"/>
  <c r="F111" i="5" s="1"/>
  <c r="B112" i="5" s="1"/>
  <c r="C111" i="5"/>
  <c r="E111" i="5" s="1"/>
  <c r="G112" i="5" l="1"/>
  <c r="D112" i="5" l="1"/>
  <c r="F112" i="5" s="1"/>
  <c r="B113" i="5" s="1"/>
  <c r="C112" i="5"/>
  <c r="E112" i="5" s="1"/>
  <c r="G113" i="5" l="1"/>
  <c r="D113" i="5" l="1"/>
  <c r="C113" i="5"/>
  <c r="F113" i="5"/>
  <c r="E113" i="5"/>
  <c r="B114" i="5"/>
  <c r="G114" i="5" l="1"/>
  <c r="D114" i="5" l="1"/>
  <c r="F114" i="5" s="1"/>
  <c r="B115" i="5" s="1"/>
  <c r="C114" i="5"/>
  <c r="E114" i="5" l="1"/>
  <c r="G115" i="5"/>
  <c r="D115" i="5" l="1"/>
  <c r="C115" i="5"/>
  <c r="E115" i="5" s="1"/>
  <c r="F115" i="5"/>
  <c r="B116" i="5" s="1"/>
  <c r="G116" i="5" l="1"/>
  <c r="D116" i="5" l="1"/>
  <c r="F116" i="5" s="1"/>
  <c r="B117" i="5" s="1"/>
  <c r="C116" i="5"/>
  <c r="E116" i="5" l="1"/>
  <c r="G117" i="5"/>
  <c r="D117" i="5" l="1"/>
  <c r="F117" i="5" s="1"/>
  <c r="B118" i="5" s="1"/>
  <c r="C117" i="5"/>
  <c r="E117" i="5" s="1"/>
  <c r="G118" i="5" l="1"/>
  <c r="D118" i="5" l="1"/>
  <c r="F118" i="5" s="1"/>
  <c r="B119" i="5" s="1"/>
  <c r="C118" i="5"/>
  <c r="E118" i="5" s="1"/>
  <c r="G119" i="5" l="1"/>
  <c r="D119" i="5" l="1"/>
  <c r="C119" i="5"/>
  <c r="F119" i="5"/>
  <c r="E119" i="5"/>
  <c r="B120" i="5"/>
  <c r="G120" i="5" l="1"/>
  <c r="D120" i="5" l="1"/>
  <c r="F120" i="5" s="1"/>
  <c r="B121" i="5" s="1"/>
  <c r="C120" i="5"/>
  <c r="E120" i="5" s="1"/>
  <c r="G121" i="5" l="1"/>
  <c r="D121" i="5" l="1"/>
  <c r="F121" i="5" s="1"/>
  <c r="B122" i="5" s="1"/>
  <c r="C121" i="5"/>
  <c r="E121" i="5" s="1"/>
  <c r="G122" i="5" l="1"/>
  <c r="D122" i="5" l="1"/>
  <c r="F122" i="5" s="1"/>
  <c r="B123" i="5" s="1"/>
  <c r="C122" i="5"/>
  <c r="E122" i="5" l="1"/>
  <c r="G123" i="5"/>
  <c r="D123" i="5" l="1"/>
  <c r="F123" i="5" s="1"/>
  <c r="B124" i="5" s="1"/>
  <c r="C123" i="5"/>
  <c r="E123" i="5" l="1"/>
  <c r="G124" i="5"/>
  <c r="D124" i="5" l="1"/>
  <c r="C124" i="5"/>
  <c r="F124" i="5"/>
  <c r="E124" i="5"/>
  <c r="B125" i="5"/>
  <c r="G125" i="5" l="1"/>
  <c r="D125" i="5" l="1"/>
  <c r="C125" i="5"/>
  <c r="F125" i="5"/>
  <c r="E125" i="5"/>
  <c r="B126" i="5"/>
  <c r="G126" i="5" l="1"/>
  <c r="D126" i="5" l="1"/>
  <c r="F126" i="5" s="1"/>
  <c r="B127" i="5" s="1"/>
  <c r="C126" i="5"/>
  <c r="E126" i="5" s="1"/>
  <c r="G127" i="5" l="1"/>
  <c r="D127" i="5" l="1"/>
  <c r="F127" i="5" s="1"/>
  <c r="B128" i="5" s="1"/>
  <c r="C127" i="5"/>
  <c r="E127" i="5" s="1"/>
  <c r="G128" i="5" l="1"/>
  <c r="D128" i="5" l="1"/>
  <c r="C128" i="5"/>
  <c r="F128" i="5"/>
  <c r="E128" i="5"/>
  <c r="B129" i="5"/>
  <c r="G129" i="5" l="1"/>
  <c r="D129" i="5" l="1"/>
  <c r="F129" i="5" s="1"/>
  <c r="B130" i="5" s="1"/>
  <c r="C129" i="5"/>
  <c r="E129" i="5" s="1"/>
  <c r="G130" i="5" l="1"/>
  <c r="D130" i="5" l="1"/>
  <c r="F130" i="5" s="1"/>
  <c r="B131" i="5" s="1"/>
  <c r="C130" i="5"/>
  <c r="E130" i="5" s="1"/>
  <c r="G131" i="5" l="1"/>
  <c r="D131" i="5" l="1"/>
  <c r="C131" i="5"/>
  <c r="F131" i="5"/>
  <c r="E131" i="5"/>
  <c r="B132" i="5"/>
  <c r="G132" i="5" l="1"/>
  <c r="D132" i="5" l="1"/>
  <c r="F132" i="5" s="1"/>
  <c r="B133" i="5" s="1"/>
  <c r="C132" i="5"/>
  <c r="E132" i="5" s="1"/>
  <c r="G133" i="5" l="1"/>
  <c r="D133" i="5" l="1"/>
  <c r="C133" i="5"/>
  <c r="F133" i="5"/>
  <c r="E133" i="5"/>
  <c r="B134" i="5"/>
  <c r="G134" i="5" l="1"/>
  <c r="D134" i="5" l="1"/>
  <c r="C134" i="5"/>
  <c r="F134" i="5"/>
  <c r="E134" i="5"/>
  <c r="B135" i="5"/>
  <c r="G135" i="5" l="1"/>
  <c r="D135" i="5" l="1"/>
  <c r="F135" i="5" s="1"/>
  <c r="B136" i="5" s="1"/>
  <c r="C135" i="5"/>
  <c r="E135" i="5" s="1"/>
  <c r="G136" i="5" l="1"/>
  <c r="D136" i="5" l="1"/>
  <c r="F136" i="5" s="1"/>
  <c r="B137" i="5" s="1"/>
  <c r="C136" i="5"/>
  <c r="E136" i="5" s="1"/>
  <c r="G137" i="5" l="1"/>
  <c r="D137" i="5" l="1"/>
  <c r="C137" i="5"/>
  <c r="F137" i="5"/>
  <c r="E137" i="5"/>
  <c r="B138" i="5"/>
  <c r="G138" i="5" l="1"/>
  <c r="D138" i="5" l="1"/>
  <c r="F138" i="5" s="1"/>
  <c r="B139" i="5" s="1"/>
  <c r="C138" i="5"/>
  <c r="E138" i="5" s="1"/>
  <c r="G139" i="5" l="1"/>
  <c r="D139" i="5" l="1"/>
  <c r="F139" i="5" s="1"/>
  <c r="B140" i="5" s="1"/>
  <c r="C139" i="5"/>
  <c r="E139" i="5" s="1"/>
  <c r="G140" i="5" l="1"/>
  <c r="D140" i="5" l="1"/>
  <c r="C140" i="5"/>
  <c r="F140" i="5"/>
  <c r="E140" i="5"/>
  <c r="B141" i="5"/>
  <c r="G141" i="5" l="1"/>
  <c r="D141" i="5" l="1"/>
  <c r="F141" i="5" s="1"/>
  <c r="B142" i="5" s="1"/>
  <c r="C141" i="5"/>
  <c r="E141" i="5" s="1"/>
  <c r="G142" i="5" l="1"/>
  <c r="D142" i="5" l="1"/>
  <c r="C142" i="5"/>
  <c r="F142" i="5"/>
  <c r="E142" i="5"/>
  <c r="B143" i="5"/>
  <c r="G143" i="5" l="1"/>
  <c r="D143" i="5" l="1"/>
  <c r="F143" i="5" s="1"/>
  <c r="B144" i="5" s="1"/>
  <c r="C143" i="5"/>
  <c r="E143" i="5" l="1"/>
  <c r="G144" i="5"/>
  <c r="D144" i="5" l="1"/>
  <c r="F144" i="5" s="1"/>
  <c r="B145" i="5" s="1"/>
  <c r="C144" i="5"/>
  <c r="E144" i="5" s="1"/>
  <c r="G145" i="5" l="1"/>
  <c r="D145" i="5" l="1"/>
  <c r="F145" i="5" s="1"/>
  <c r="B146" i="5" s="1"/>
  <c r="C145" i="5"/>
  <c r="E145" i="5" s="1"/>
  <c r="G146" i="5" l="1"/>
  <c r="D146" i="5" l="1"/>
  <c r="C146" i="5"/>
  <c r="F146" i="5"/>
  <c r="B147" i="5" s="1"/>
  <c r="E146" i="5"/>
  <c r="G147" i="5" l="1"/>
  <c r="D147" i="5" l="1"/>
  <c r="F147" i="5" s="1"/>
  <c r="B148" i="5" s="1"/>
  <c r="C147" i="5"/>
  <c r="E147" i="5" s="1"/>
  <c r="G148" i="5" l="1"/>
  <c r="D148" i="5" l="1"/>
  <c r="F148" i="5" s="1"/>
  <c r="B149" i="5" s="1"/>
  <c r="C148" i="5"/>
  <c r="E148" i="5" s="1"/>
  <c r="G149" i="5" l="1"/>
  <c r="D149" i="5" l="1"/>
  <c r="C149" i="5"/>
  <c r="F149" i="5"/>
  <c r="E149" i="5"/>
  <c r="B150" i="5"/>
  <c r="G150" i="5" l="1"/>
  <c r="D150" i="5" l="1"/>
  <c r="F150" i="5" s="1"/>
  <c r="B151" i="5" s="1"/>
  <c r="C150" i="5"/>
  <c r="E150" i="5" s="1"/>
  <c r="G151" i="5" l="1"/>
  <c r="D151" i="5" l="1"/>
  <c r="C151" i="5"/>
  <c r="F151" i="5"/>
  <c r="E151" i="5"/>
  <c r="B152" i="5"/>
  <c r="G152" i="5" l="1"/>
  <c r="D152" i="5" l="1"/>
  <c r="F152" i="5" s="1"/>
  <c r="B153" i="5" s="1"/>
  <c r="C152" i="5"/>
  <c r="E152" i="5"/>
  <c r="G153" i="5" l="1"/>
  <c r="D153" i="5" l="1"/>
  <c r="F153" i="5" s="1"/>
  <c r="B154" i="5" s="1"/>
  <c r="C153" i="5"/>
  <c r="E153" i="5" s="1"/>
  <c r="G154" i="5" l="1"/>
  <c r="D154" i="5" l="1"/>
  <c r="F154" i="5" s="1"/>
  <c r="B155" i="5" s="1"/>
  <c r="C154" i="5"/>
  <c r="E154" i="5" s="1"/>
  <c r="G155" i="5" l="1"/>
  <c r="D155" i="5" l="1"/>
  <c r="C155" i="5"/>
  <c r="E155" i="5" s="1"/>
  <c r="F155" i="5"/>
  <c r="B156" i="5" s="1"/>
  <c r="G156" i="5" l="1"/>
  <c r="D156" i="5" l="1"/>
  <c r="F156" i="5" s="1"/>
  <c r="B157" i="5" s="1"/>
  <c r="C156" i="5"/>
  <c r="E156" i="5" s="1"/>
  <c r="G157" i="5" l="1"/>
  <c r="D157" i="5" l="1"/>
  <c r="F157" i="5"/>
  <c r="C157" i="5"/>
  <c r="E157" i="5" s="1"/>
  <c r="B158" i="5"/>
  <c r="G158" i="5" l="1"/>
  <c r="D158" i="5" l="1"/>
  <c r="C158" i="5"/>
  <c r="F158" i="5"/>
  <c r="E158" i="5"/>
  <c r="B159" i="5"/>
  <c r="G159" i="5" l="1"/>
  <c r="D159" i="5" l="1"/>
  <c r="F159" i="5" s="1"/>
  <c r="B160" i="5" s="1"/>
  <c r="C159" i="5"/>
  <c r="E159" i="5" s="1"/>
  <c r="G160" i="5" l="1"/>
  <c r="D160" i="5" l="1"/>
  <c r="F160" i="5"/>
  <c r="B161" i="5" s="1"/>
  <c r="C160" i="5"/>
  <c r="E160" i="5" s="1"/>
  <c r="G161" i="5" l="1"/>
  <c r="D161" i="5" l="1"/>
  <c r="C161" i="5"/>
  <c r="F161" i="5"/>
  <c r="E161" i="5"/>
  <c r="B162" i="5"/>
  <c r="G162" i="5" l="1"/>
  <c r="D162" i="5" l="1"/>
  <c r="F162" i="5" s="1"/>
  <c r="B163" i="5" s="1"/>
  <c r="C162" i="5"/>
  <c r="E162" i="5" s="1"/>
  <c r="G163" i="5" l="1"/>
  <c r="D163" i="5" l="1"/>
  <c r="F163" i="5"/>
  <c r="C163" i="5"/>
  <c r="E163" i="5" s="1"/>
  <c r="B164" i="5"/>
  <c r="G164" i="5" l="1"/>
  <c r="D164" i="5" l="1"/>
  <c r="C164" i="5"/>
  <c r="F164" i="5"/>
  <c r="B165" i="5" s="1"/>
  <c r="E164" i="5"/>
  <c r="G165" i="5" l="1"/>
  <c r="D165" i="5" l="1"/>
  <c r="F165" i="5" s="1"/>
  <c r="B166" i="5" s="1"/>
  <c r="C165" i="5"/>
  <c r="E165" i="5" s="1"/>
  <c r="G166" i="5" l="1"/>
  <c r="D166" i="5" l="1"/>
  <c r="F166" i="5"/>
  <c r="C166" i="5"/>
  <c r="E166" i="5" s="1"/>
  <c r="B167" i="5"/>
  <c r="G167" i="5" l="1"/>
  <c r="D167" i="5" l="1"/>
  <c r="C167" i="5"/>
  <c r="F167" i="5"/>
  <c r="E167" i="5"/>
  <c r="B168" i="5"/>
  <c r="G168" i="5" l="1"/>
  <c r="D168" i="5" l="1"/>
  <c r="F168" i="5" s="1"/>
  <c r="B169" i="5" s="1"/>
  <c r="C168" i="5"/>
  <c r="E168" i="5" s="1"/>
  <c r="G169" i="5" l="1"/>
  <c r="D169" i="5" l="1"/>
  <c r="F169" i="5"/>
  <c r="C169" i="5"/>
  <c r="E169" i="5" s="1"/>
  <c r="B170" i="5"/>
  <c r="G170" i="5" l="1"/>
  <c r="D170" i="5" l="1"/>
  <c r="C170" i="5"/>
  <c r="F170" i="5"/>
  <c r="E170" i="5"/>
  <c r="B171" i="5"/>
  <c r="G171" i="5" l="1"/>
  <c r="D171" i="5" l="1"/>
  <c r="F171" i="5" s="1"/>
  <c r="B172" i="5" s="1"/>
  <c r="C171" i="5"/>
  <c r="E171" i="5" s="1"/>
  <c r="G172" i="5" l="1"/>
  <c r="D172" i="5" l="1"/>
  <c r="F172" i="5"/>
  <c r="B173" i="5" s="1"/>
  <c r="C172" i="5"/>
  <c r="E172" i="5" s="1"/>
  <c r="G173" i="5" l="1"/>
  <c r="D173" i="5" l="1"/>
  <c r="C173" i="5"/>
  <c r="F173" i="5"/>
  <c r="E173" i="5"/>
  <c r="B174" i="5"/>
  <c r="G174" i="5" l="1"/>
  <c r="D174" i="5" l="1"/>
  <c r="F174" i="5" s="1"/>
  <c r="B175" i="5" s="1"/>
  <c r="C174" i="5"/>
  <c r="E174" i="5" s="1"/>
  <c r="G175" i="5" l="1"/>
  <c r="D175" i="5" l="1"/>
  <c r="F175" i="5" s="1"/>
  <c r="B176" i="5" s="1"/>
  <c r="C175" i="5"/>
  <c r="E175" i="5" l="1"/>
  <c r="G176" i="5"/>
  <c r="D176" i="5" l="1"/>
  <c r="C176" i="5"/>
  <c r="F176" i="5"/>
  <c r="E176" i="5"/>
  <c r="B177" i="5"/>
  <c r="G177" i="5" l="1"/>
  <c r="D177" i="5" l="1"/>
  <c r="F177" i="5" s="1"/>
  <c r="B178" i="5" s="1"/>
  <c r="C177" i="5"/>
  <c r="E177" i="5" s="1"/>
  <c r="G178" i="5" l="1"/>
  <c r="D178" i="5" l="1"/>
  <c r="F178" i="5" s="1"/>
  <c r="B179" i="5" s="1"/>
  <c r="C178" i="5"/>
  <c r="E178" i="5" l="1"/>
  <c r="G179" i="5"/>
  <c r="D179" i="5" l="1"/>
  <c r="C179" i="5"/>
  <c r="F179" i="5"/>
  <c r="E179" i="5"/>
  <c r="B180" i="5"/>
  <c r="G180" i="5" l="1"/>
  <c r="D180" i="5" l="1"/>
  <c r="F180" i="5" s="1"/>
  <c r="B181" i="5" s="1"/>
  <c r="C180" i="5"/>
  <c r="E180" i="5" s="1"/>
  <c r="G181" i="5" l="1"/>
  <c r="D181" i="5" l="1"/>
  <c r="F181" i="5"/>
  <c r="C181" i="5"/>
  <c r="E181" i="5" s="1"/>
  <c r="B182" i="5"/>
  <c r="G182" i="5" l="1"/>
  <c r="D182" i="5" l="1"/>
  <c r="C182" i="5"/>
  <c r="F182" i="5"/>
  <c r="E182" i="5"/>
  <c r="B183" i="5"/>
  <c r="G183" i="5" l="1"/>
  <c r="D183" i="5" l="1"/>
  <c r="F183" i="5" s="1"/>
  <c r="B184" i="5" s="1"/>
  <c r="C183" i="5"/>
  <c r="E183" i="5" s="1"/>
  <c r="G184" i="5" l="1"/>
  <c r="D184" i="5" l="1"/>
  <c r="F184" i="5"/>
  <c r="B185" i="5" s="1"/>
  <c r="C184" i="5"/>
  <c r="E184" i="5" s="1"/>
  <c r="G185" i="5" l="1"/>
  <c r="D185" i="5" l="1"/>
  <c r="C185" i="5"/>
  <c r="F185" i="5"/>
  <c r="E185" i="5"/>
  <c r="B186" i="5"/>
  <c r="G186" i="5" l="1"/>
  <c r="D186" i="5" l="1"/>
  <c r="F186" i="5" s="1"/>
  <c r="B187" i="5" s="1"/>
  <c r="C186" i="5"/>
  <c r="E186" i="5" s="1"/>
  <c r="G187" i="5" l="1"/>
  <c r="D187" i="5" l="1"/>
  <c r="F187" i="5"/>
  <c r="C187" i="5"/>
  <c r="E187" i="5" s="1"/>
  <c r="B188" i="5"/>
  <c r="G188" i="5" l="1"/>
  <c r="D188" i="5" l="1"/>
  <c r="C188" i="5"/>
  <c r="F188" i="5"/>
  <c r="E188" i="5"/>
  <c r="B189" i="5"/>
  <c r="G189" i="5" l="1"/>
  <c r="D189" i="5" l="1"/>
  <c r="F189" i="5" s="1"/>
  <c r="B190" i="5" s="1"/>
  <c r="C189" i="5"/>
  <c r="E189" i="5" s="1"/>
  <c r="G190" i="5" l="1"/>
  <c r="D190" i="5" l="1"/>
  <c r="F190" i="5" s="1"/>
  <c r="B191" i="5" s="1"/>
  <c r="C190" i="5"/>
  <c r="E190" i="5" s="1"/>
  <c r="G191" i="5" l="1"/>
  <c r="D191" i="5" l="1"/>
  <c r="C191" i="5"/>
  <c r="F191" i="5"/>
  <c r="E191" i="5"/>
  <c r="B192" i="5"/>
  <c r="G192" i="5" l="1"/>
  <c r="D192" i="5" l="1"/>
  <c r="F192" i="5" s="1"/>
  <c r="B193" i="5" s="1"/>
  <c r="C192" i="5"/>
  <c r="E192" i="5" s="1"/>
  <c r="G193" i="5" l="1"/>
  <c r="D193" i="5" l="1"/>
  <c r="F193" i="5"/>
  <c r="C193" i="5"/>
  <c r="E193" i="5" s="1"/>
  <c r="B194" i="5"/>
  <c r="G194" i="5" l="1"/>
  <c r="D194" i="5" l="1"/>
  <c r="C194" i="5"/>
  <c r="F194" i="5"/>
  <c r="E194" i="5"/>
  <c r="B195" i="5"/>
  <c r="G195" i="5" l="1"/>
  <c r="D195" i="5" l="1"/>
  <c r="F195" i="5" s="1"/>
  <c r="B196" i="5" s="1"/>
  <c r="C195" i="5"/>
  <c r="E195" i="5" s="1"/>
  <c r="G196" i="5" l="1"/>
  <c r="D196" i="5" l="1"/>
  <c r="F196" i="5"/>
  <c r="B197" i="5" s="1"/>
  <c r="C196" i="5"/>
  <c r="E196" i="5" s="1"/>
  <c r="G197" i="5" l="1"/>
  <c r="D197" i="5" l="1"/>
  <c r="C197" i="5"/>
  <c r="F197" i="5"/>
  <c r="E197" i="5"/>
  <c r="B198" i="5"/>
  <c r="G198" i="5" l="1"/>
  <c r="D198" i="5" l="1"/>
  <c r="F198" i="5" s="1"/>
  <c r="B199" i="5" s="1"/>
  <c r="C198" i="5"/>
  <c r="E198" i="5" s="1"/>
  <c r="G199" i="5" l="1"/>
  <c r="D199" i="5" l="1"/>
  <c r="F199" i="5" s="1"/>
  <c r="B200" i="5" s="1"/>
  <c r="C199" i="5"/>
  <c r="E199" i="5" s="1"/>
  <c r="G200" i="5" l="1"/>
  <c r="D200" i="5" l="1"/>
  <c r="C200" i="5"/>
  <c r="F200" i="5"/>
  <c r="E200" i="5"/>
  <c r="B201" i="5"/>
  <c r="G201" i="5" l="1"/>
  <c r="D201" i="5" l="1"/>
  <c r="F201" i="5" s="1"/>
  <c r="B202" i="5" s="1"/>
  <c r="C201" i="5"/>
  <c r="E201" i="5" s="1"/>
  <c r="G202" i="5" l="1"/>
  <c r="C202" i="5" l="1"/>
  <c r="D202" i="5"/>
  <c r="E202" i="5" s="1"/>
  <c r="F202" i="5" l="1"/>
  <c r="B203" i="5" s="1"/>
  <c r="G203" i="5"/>
  <c r="D203" i="5" l="1"/>
  <c r="F203" i="5"/>
  <c r="B204" i="5" s="1"/>
  <c r="C203" i="5"/>
  <c r="E203" i="5" s="1"/>
  <c r="G204" i="5" l="1"/>
  <c r="D204" i="5" l="1"/>
  <c r="F204" i="5" s="1"/>
  <c r="B205" i="5" s="1"/>
  <c r="C204" i="5"/>
  <c r="E204" i="5" s="1"/>
  <c r="G205" i="5" l="1"/>
  <c r="D205" i="5" l="1"/>
  <c r="C205" i="5"/>
  <c r="E205" i="5" s="1"/>
  <c r="F205" i="5"/>
  <c r="B206" i="5" s="1"/>
  <c r="G206" i="5" l="1"/>
  <c r="D206" i="5" l="1"/>
  <c r="F206" i="5"/>
  <c r="C206" i="5"/>
  <c r="E206" i="5"/>
  <c r="B207" i="5"/>
  <c r="G207" i="5" l="1"/>
  <c r="D207" i="5" l="1"/>
  <c r="E207" i="5" s="1"/>
  <c r="C207" i="5"/>
  <c r="F207" i="5" l="1"/>
  <c r="B208" i="5" s="1"/>
  <c r="G208" i="5" s="1"/>
  <c r="C208" i="5" l="1"/>
  <c r="E208" i="5" s="1"/>
  <c r="D208" i="5"/>
  <c r="F208" i="5" s="1"/>
  <c r="B209" i="5" s="1"/>
  <c r="G209" i="5" l="1"/>
  <c r="D209" i="5" l="1"/>
  <c r="C209" i="5"/>
  <c r="F209" i="5"/>
  <c r="E209" i="5"/>
  <c r="B210" i="5"/>
  <c r="G210" i="5" l="1"/>
  <c r="D210" i="5" l="1"/>
  <c r="F210" i="5" s="1"/>
  <c r="B211" i="5" s="1"/>
  <c r="C210" i="5"/>
  <c r="E210" i="5" s="1"/>
  <c r="G211" i="5" l="1"/>
  <c r="C211" i="5" l="1"/>
  <c r="D211" i="5"/>
  <c r="F211" i="5" s="1"/>
  <c r="B212" i="5" s="1"/>
  <c r="E211" i="5" l="1"/>
  <c r="G212" i="5"/>
  <c r="D212" i="5" l="1"/>
  <c r="F212" i="5"/>
  <c r="B213" i="5" s="1"/>
  <c r="C212" i="5"/>
  <c r="E212" i="5" s="1"/>
  <c r="G213" i="5" l="1"/>
  <c r="D213" i="5" l="1"/>
  <c r="F213" i="5" s="1"/>
  <c r="B214" i="5" s="1"/>
  <c r="C213" i="5"/>
  <c r="E213" i="5" s="1"/>
  <c r="G214" i="5" l="1"/>
  <c r="D214" i="5" l="1"/>
  <c r="F214" i="5" s="1"/>
  <c r="B215" i="5" s="1"/>
  <c r="C214" i="5"/>
  <c r="E214" i="5" s="1"/>
  <c r="G215" i="5" l="1"/>
  <c r="D215" i="5" l="1"/>
  <c r="F215" i="5"/>
  <c r="C215" i="5"/>
  <c r="E215" i="5" s="1"/>
  <c r="B216" i="5"/>
  <c r="G216" i="5"/>
  <c r="D216" i="5" l="1"/>
  <c r="F216" i="5" s="1"/>
  <c r="B217" i="5" s="1"/>
  <c r="C216" i="5"/>
  <c r="E216" i="5"/>
  <c r="G217" i="5" l="1"/>
  <c r="D217" i="5" l="1"/>
  <c r="F217" i="5" s="1"/>
  <c r="B218" i="5" s="1"/>
  <c r="C217" i="5"/>
  <c r="E217" i="5" s="1"/>
  <c r="G218" i="5" l="1"/>
  <c r="D218" i="5" l="1"/>
  <c r="C218" i="5"/>
  <c r="F218" i="5"/>
  <c r="E218" i="5"/>
  <c r="B219" i="5"/>
  <c r="G219" i="5" l="1"/>
  <c r="F219" i="5" l="1"/>
  <c r="B220" i="5" s="1"/>
  <c r="D219" i="5"/>
  <c r="C219" i="5"/>
  <c r="E219" i="5" s="1"/>
  <c r="G220" i="5" l="1"/>
  <c r="C220" i="5" l="1"/>
  <c r="D220" i="5"/>
  <c r="F220" i="5" s="1"/>
  <c r="B221" i="5" s="1"/>
  <c r="E220" i="5" l="1"/>
  <c r="G221" i="5"/>
  <c r="D221" i="5" l="1"/>
  <c r="F221" i="5"/>
  <c r="C221" i="5"/>
  <c r="E221" i="5" s="1"/>
  <c r="B222" i="5"/>
  <c r="G222" i="5" l="1"/>
  <c r="D222" i="5" l="1"/>
  <c r="F222" i="5" s="1"/>
  <c r="B223" i="5" s="1"/>
  <c r="C222" i="5"/>
  <c r="E222" i="5" s="1"/>
  <c r="G223" i="5" l="1"/>
  <c r="D223" i="5" l="1"/>
  <c r="C223" i="5"/>
  <c r="E223" i="5" s="1"/>
  <c r="F223" i="5"/>
  <c r="B224" i="5"/>
  <c r="G224" i="5" l="1"/>
  <c r="D224" i="5" l="1"/>
  <c r="F224" i="5"/>
  <c r="C224" i="5"/>
  <c r="E224" i="5" s="1"/>
  <c r="B225" i="5"/>
  <c r="G225" i="5" l="1"/>
  <c r="D225" i="5" l="1"/>
  <c r="F225" i="5" s="1"/>
  <c r="B226" i="5" s="1"/>
  <c r="C225" i="5"/>
  <c r="E225" i="5"/>
  <c r="G226" i="5" l="1"/>
  <c r="D226" i="5" l="1"/>
  <c r="F226" i="5" s="1"/>
  <c r="B227" i="5" s="1"/>
  <c r="C226" i="5"/>
  <c r="E226" i="5" s="1"/>
  <c r="G227" i="5" l="1"/>
  <c r="D227" i="5" l="1"/>
  <c r="C227" i="5"/>
  <c r="F227" i="5"/>
  <c r="E227" i="5"/>
  <c r="B228" i="5"/>
  <c r="G228" i="5" l="1"/>
  <c r="D228" i="5" l="1"/>
  <c r="F228" i="5" s="1"/>
  <c r="B229" i="5" s="1"/>
  <c r="C228" i="5"/>
  <c r="E228" i="5" s="1"/>
  <c r="G229" i="5" l="1"/>
  <c r="D229" i="5" l="1"/>
  <c r="C229" i="5"/>
  <c r="E229" i="5" s="1"/>
  <c r="F229" i="5"/>
  <c r="B230" i="5"/>
  <c r="G230" i="5" l="1"/>
  <c r="D230" i="5" l="1"/>
  <c r="F230" i="5" s="1"/>
  <c r="B231" i="5" s="1"/>
  <c r="C230" i="5"/>
  <c r="E230" i="5" l="1"/>
  <c r="G231" i="5"/>
  <c r="D231" i="5" l="1"/>
  <c r="F231" i="5" s="1"/>
  <c r="B232" i="5" s="1"/>
  <c r="C231" i="5"/>
  <c r="E231" i="5" s="1"/>
  <c r="G232" i="5" l="1"/>
  <c r="D232" i="5" l="1"/>
  <c r="F232" i="5" s="1"/>
  <c r="B233" i="5" s="1"/>
  <c r="C232" i="5"/>
  <c r="E232" i="5" s="1"/>
  <c r="G233" i="5" l="1"/>
  <c r="D233" i="5" l="1"/>
  <c r="C233" i="5"/>
  <c r="F233" i="5"/>
  <c r="E233" i="5"/>
  <c r="B234" i="5"/>
  <c r="G234" i="5" l="1"/>
  <c r="D234" i="5" l="1"/>
  <c r="F234" i="5" s="1"/>
  <c r="B235" i="5" s="1"/>
  <c r="C234" i="5"/>
  <c r="E234" i="5" s="1"/>
  <c r="G235" i="5" l="1"/>
  <c r="D235" i="5" l="1"/>
  <c r="F235" i="5" s="1"/>
  <c r="B236" i="5" s="1"/>
  <c r="C235" i="5"/>
  <c r="E235" i="5" s="1"/>
  <c r="G236" i="5" l="1"/>
  <c r="D236" i="5" l="1"/>
  <c r="C236" i="5"/>
  <c r="F236" i="5"/>
  <c r="E236" i="5"/>
  <c r="B237" i="5"/>
  <c r="G237" i="5" l="1"/>
  <c r="D237" i="5" l="1"/>
  <c r="F237" i="5" s="1"/>
  <c r="B238" i="5" s="1"/>
  <c r="C237" i="5"/>
  <c r="E237" i="5" s="1"/>
  <c r="G238" i="5" l="1"/>
  <c r="D238" i="5" l="1"/>
  <c r="C238" i="5"/>
  <c r="F238" i="5"/>
  <c r="E238" i="5"/>
  <c r="B239" i="5"/>
  <c r="G239" i="5" l="1"/>
  <c r="D239" i="5" l="1"/>
  <c r="C239" i="5"/>
  <c r="F239" i="5"/>
  <c r="E239" i="5"/>
  <c r="B240" i="5"/>
  <c r="G240" i="5" l="1"/>
  <c r="D240" i="5" l="1"/>
  <c r="F240" i="5" s="1"/>
  <c r="B241" i="5" s="1"/>
  <c r="C240" i="5"/>
  <c r="E240" i="5" s="1"/>
  <c r="G241" i="5" l="1"/>
  <c r="D241" i="5" l="1"/>
  <c r="F241" i="5" s="1"/>
  <c r="B242" i="5" s="1"/>
  <c r="C241" i="5"/>
  <c r="E241" i="5" s="1"/>
  <c r="G242" i="5" l="1"/>
  <c r="D242" i="5" l="1"/>
  <c r="C242" i="5"/>
  <c r="F242" i="5"/>
  <c r="E242" i="5"/>
  <c r="B243" i="5"/>
  <c r="G243" i="5" l="1"/>
  <c r="D243" i="5" l="1"/>
  <c r="F243" i="5" s="1"/>
  <c r="B244" i="5" s="1"/>
  <c r="C243" i="5"/>
  <c r="E243" i="5" s="1"/>
  <c r="G244" i="5" l="1"/>
  <c r="D244" i="5" l="1"/>
  <c r="F244" i="5" s="1"/>
  <c r="B245" i="5" s="1"/>
  <c r="C244" i="5"/>
  <c r="E244" i="5" s="1"/>
  <c r="G245" i="5" l="1"/>
  <c r="D245" i="5" l="1"/>
  <c r="C245" i="5"/>
  <c r="F245" i="5"/>
  <c r="E245" i="5"/>
  <c r="B246" i="5"/>
  <c r="G246" i="5" l="1"/>
  <c r="D246" i="5" l="1"/>
  <c r="F246" i="5" s="1"/>
  <c r="B247" i="5" s="1"/>
  <c r="C246" i="5"/>
  <c r="E246" i="5" s="1"/>
  <c r="G247" i="5" l="1"/>
  <c r="D247" i="5" l="1"/>
  <c r="C247" i="5"/>
  <c r="F247" i="5"/>
  <c r="E247" i="5"/>
  <c r="B248" i="5"/>
  <c r="G248" i="5" l="1"/>
  <c r="D248" i="5" l="1"/>
  <c r="F248" i="5" s="1"/>
  <c r="B249" i="5" s="1"/>
  <c r="C248" i="5"/>
  <c r="E248" i="5" l="1"/>
  <c r="G249" i="5"/>
  <c r="D249" i="5" l="1"/>
  <c r="F249" i="5" s="1"/>
  <c r="B250" i="5" s="1"/>
  <c r="C249" i="5"/>
  <c r="E249" i="5" s="1"/>
  <c r="G250" i="5" l="1"/>
  <c r="D250" i="5" l="1"/>
  <c r="F250" i="5" s="1"/>
  <c r="B251" i="5" s="1"/>
  <c r="C250" i="5"/>
  <c r="E250" i="5" s="1"/>
  <c r="G251" i="5" l="1"/>
  <c r="D251" i="5" l="1"/>
  <c r="F251" i="5" s="1"/>
  <c r="B252" i="5" s="1"/>
  <c r="C251" i="5"/>
  <c r="E251" i="5" s="1"/>
  <c r="G252" i="5" l="1"/>
  <c r="D252" i="5" l="1"/>
  <c r="F252" i="5" s="1"/>
  <c r="B253" i="5" s="1"/>
  <c r="C252" i="5"/>
  <c r="E252" i="5" s="1"/>
  <c r="G253" i="5" l="1"/>
  <c r="D253" i="5" l="1"/>
  <c r="F253" i="5" s="1"/>
  <c r="B254" i="5" s="1"/>
  <c r="C253" i="5"/>
  <c r="E253" i="5" s="1"/>
  <c r="G254" i="5" l="1"/>
  <c r="D254" i="5" l="1"/>
  <c r="C254" i="5"/>
  <c r="E254" i="5" s="1"/>
  <c r="F254" i="5"/>
  <c r="B255" i="5"/>
  <c r="G255" i="5" l="1"/>
  <c r="D255" i="5" l="1"/>
  <c r="F255" i="5" s="1"/>
  <c r="B256" i="5" s="1"/>
  <c r="C255" i="5"/>
  <c r="E255" i="5" s="1"/>
  <c r="G256" i="5" l="1"/>
  <c r="D256" i="5" l="1"/>
  <c r="C256" i="5"/>
  <c r="F256" i="5"/>
  <c r="E256" i="5"/>
  <c r="B257" i="5"/>
  <c r="G257" i="5" l="1"/>
  <c r="D257" i="5" l="1"/>
  <c r="C257" i="5"/>
  <c r="F257" i="5"/>
  <c r="E257" i="5"/>
  <c r="B258" i="5"/>
  <c r="G258" i="5" l="1"/>
  <c r="D258" i="5" l="1"/>
  <c r="F258" i="5" s="1"/>
  <c r="B259" i="5" s="1"/>
  <c r="C258" i="5"/>
  <c r="E258" i="5" s="1"/>
  <c r="G259" i="5" l="1"/>
  <c r="F259" i="5" l="1"/>
  <c r="B260" i="5" s="1"/>
  <c r="D259" i="5"/>
  <c r="C259" i="5"/>
  <c r="E259" i="5" s="1"/>
  <c r="G260" i="5" l="1"/>
  <c r="D260" i="5" l="1"/>
  <c r="C260" i="5"/>
  <c r="F260" i="5"/>
  <c r="E260" i="5"/>
  <c r="B261" i="5"/>
  <c r="G261" i="5" l="1"/>
  <c r="D261" i="5" l="1"/>
  <c r="F261" i="5" s="1"/>
  <c r="B262" i="5" s="1"/>
  <c r="C261" i="5"/>
  <c r="E261" i="5" s="1"/>
  <c r="G262" i="5" l="1"/>
  <c r="F262" i="5" l="1"/>
  <c r="B263" i="5" s="1"/>
  <c r="D262" i="5"/>
  <c r="C262" i="5"/>
  <c r="E262" i="5" s="1"/>
  <c r="G263" i="5" l="1"/>
  <c r="D263" i="5" l="1"/>
  <c r="C263" i="5"/>
  <c r="F263" i="5"/>
  <c r="E263" i="5"/>
  <c r="B264" i="5"/>
  <c r="G264" i="5" l="1"/>
  <c r="D264" i="5" l="1"/>
  <c r="F264" i="5" s="1"/>
  <c r="B265" i="5" s="1"/>
  <c r="C264" i="5"/>
  <c r="E264" i="5" s="1"/>
  <c r="G265" i="5" l="1"/>
  <c r="D265" i="5" l="1"/>
  <c r="F265" i="5" s="1"/>
  <c r="B266" i="5" s="1"/>
  <c r="C265" i="5"/>
  <c r="E265" i="5" l="1"/>
  <c r="G266" i="5"/>
  <c r="D266" i="5" l="1"/>
  <c r="C266" i="5"/>
  <c r="F266" i="5"/>
  <c r="E266" i="5"/>
  <c r="B267" i="5"/>
  <c r="G267" i="5" l="1"/>
  <c r="D267" i="5" l="1"/>
  <c r="F267" i="5" s="1"/>
  <c r="B268" i="5" s="1"/>
  <c r="C267" i="5"/>
  <c r="E267" i="5" s="1"/>
  <c r="G268" i="5" l="1"/>
  <c r="F268" i="5" l="1"/>
  <c r="B269" i="5" s="1"/>
  <c r="D268" i="5"/>
  <c r="C268" i="5"/>
  <c r="E268" i="5" s="1"/>
  <c r="G269" i="5" l="1"/>
  <c r="D269" i="5" l="1"/>
  <c r="C269" i="5"/>
  <c r="F269" i="5"/>
  <c r="E269" i="5"/>
  <c r="B270" i="5"/>
  <c r="G270" i="5" l="1"/>
  <c r="D270" i="5" l="1"/>
  <c r="F270" i="5" s="1"/>
  <c r="B271" i="5" s="1"/>
  <c r="C270" i="5"/>
  <c r="E270" i="5" s="1"/>
  <c r="G271" i="5" l="1"/>
  <c r="D271" i="5" l="1"/>
  <c r="F271" i="5" s="1"/>
  <c r="B272" i="5" s="1"/>
  <c r="C271" i="5"/>
  <c r="E271" i="5" s="1"/>
  <c r="G272" i="5" l="1"/>
  <c r="D272" i="5" l="1"/>
  <c r="F272" i="5" s="1"/>
  <c r="B273" i="5" s="1"/>
  <c r="C272" i="5"/>
  <c r="E272" i="5" s="1"/>
  <c r="G273" i="5" l="1"/>
  <c r="D273" i="5" l="1"/>
  <c r="F273" i="5" s="1"/>
  <c r="B274" i="5" s="1"/>
  <c r="C273" i="5"/>
  <c r="E273" i="5" s="1"/>
  <c r="G274" i="5" l="1"/>
  <c r="D274" i="5" l="1"/>
  <c r="F274" i="5" s="1"/>
  <c r="B275" i="5" s="1"/>
  <c r="C274" i="5"/>
  <c r="E274" i="5" s="1"/>
  <c r="G275" i="5" l="1"/>
  <c r="D275" i="5" l="1"/>
  <c r="C275" i="5"/>
  <c r="F275" i="5"/>
  <c r="E275" i="5"/>
  <c r="B276" i="5"/>
  <c r="G276" i="5" l="1"/>
  <c r="D276" i="5" l="1"/>
  <c r="F276" i="5" s="1"/>
  <c r="B277" i="5" s="1"/>
  <c r="C276" i="5"/>
  <c r="E276" i="5" s="1"/>
  <c r="G277" i="5" l="1"/>
  <c r="D277" i="5" l="1"/>
  <c r="F277" i="5" s="1"/>
  <c r="B278" i="5" s="1"/>
  <c r="C277" i="5"/>
  <c r="E277" i="5" s="1"/>
  <c r="G278" i="5" l="1"/>
  <c r="D278" i="5" l="1"/>
  <c r="C278" i="5"/>
  <c r="F278" i="5"/>
  <c r="E278" i="5"/>
  <c r="B279" i="5"/>
  <c r="G279" i="5" l="1"/>
  <c r="D279" i="5" l="1"/>
  <c r="F279" i="5" s="1"/>
  <c r="B280" i="5" s="1"/>
  <c r="C279" i="5"/>
  <c r="E279" i="5" s="1"/>
  <c r="G280" i="5" l="1"/>
  <c r="D280" i="5" l="1"/>
  <c r="F280" i="5" s="1"/>
  <c r="B281" i="5" s="1"/>
  <c r="C280" i="5"/>
  <c r="E280" i="5" s="1"/>
  <c r="G281" i="5" l="1"/>
  <c r="D281" i="5" l="1"/>
  <c r="F281" i="5" s="1"/>
  <c r="B282" i="5" s="1"/>
  <c r="C281" i="5"/>
  <c r="E281" i="5"/>
  <c r="G282" i="5" l="1"/>
  <c r="D282" i="5" l="1"/>
  <c r="F282" i="5" s="1"/>
  <c r="B283" i="5" s="1"/>
  <c r="C282" i="5"/>
  <c r="E282" i="5" s="1"/>
  <c r="G283" i="5" l="1"/>
  <c r="D283" i="5" l="1"/>
  <c r="F283" i="5" s="1"/>
  <c r="B284" i="5" s="1"/>
  <c r="C283" i="5"/>
  <c r="E283" i="5" s="1"/>
  <c r="G284" i="5" l="1"/>
  <c r="D284" i="5" l="1"/>
  <c r="C284" i="5"/>
  <c r="F284" i="5"/>
  <c r="E284" i="5"/>
  <c r="B285" i="5"/>
  <c r="G285" i="5" l="1"/>
  <c r="D285" i="5" l="1"/>
  <c r="F285" i="5" s="1"/>
  <c r="B286" i="5" s="1"/>
  <c r="C285" i="5"/>
  <c r="E285" i="5" s="1"/>
  <c r="G286" i="5" l="1"/>
  <c r="D286" i="5" l="1"/>
  <c r="F286" i="5" s="1"/>
  <c r="B287" i="5" s="1"/>
  <c r="C286" i="5"/>
  <c r="E286" i="5" s="1"/>
  <c r="G287" i="5" l="1"/>
  <c r="D287" i="5" l="1"/>
  <c r="F287" i="5" s="1"/>
  <c r="B288" i="5" s="1"/>
  <c r="C287" i="5"/>
  <c r="E287" i="5" s="1"/>
  <c r="G288" i="5" l="1"/>
  <c r="C288" i="5" l="1"/>
  <c r="D288" i="5"/>
  <c r="F288" i="5" s="1"/>
  <c r="B289" i="5" s="1"/>
  <c r="E288" i="5"/>
  <c r="G289" i="5" l="1"/>
  <c r="D289" i="5" l="1"/>
  <c r="C289" i="5"/>
  <c r="E289" i="5" s="1"/>
  <c r="F289" i="5"/>
  <c r="B290" i="5"/>
  <c r="G290" i="5" l="1"/>
  <c r="F290" i="5" l="1"/>
  <c r="B291" i="5" s="1"/>
  <c r="E290" i="5"/>
  <c r="D290" i="5"/>
  <c r="C290" i="5"/>
  <c r="G291" i="5" l="1"/>
  <c r="C291" i="5" l="1"/>
  <c r="E291" i="5" s="1"/>
  <c r="D291" i="5"/>
  <c r="F291" i="5"/>
  <c r="B292" i="5"/>
  <c r="G292" i="5" l="1"/>
  <c r="D292" i="5" l="1"/>
  <c r="C292" i="5"/>
  <c r="E292" i="5" s="1"/>
  <c r="F292" i="5"/>
  <c r="B293" i="5"/>
  <c r="G293" i="5" l="1"/>
  <c r="D293" i="5" l="1"/>
  <c r="F293" i="5" s="1"/>
  <c r="B294" i="5" s="1"/>
  <c r="C293" i="5"/>
  <c r="E293" i="5" s="1"/>
  <c r="G294" i="5" l="1"/>
  <c r="C294" i="5" l="1"/>
  <c r="E294" i="5" s="1"/>
  <c r="D294" i="5"/>
  <c r="F294" i="5" s="1"/>
  <c r="B295" i="5" s="1"/>
  <c r="G295" i="5" l="1"/>
  <c r="D295" i="5" l="1"/>
  <c r="F295" i="5"/>
  <c r="C295" i="5"/>
  <c r="E295" i="5" s="1"/>
  <c r="B296" i="5"/>
  <c r="G296" i="5" l="1"/>
  <c r="C296" i="5" l="1"/>
  <c r="D296" i="5"/>
  <c r="F296" i="5" s="1"/>
  <c r="B297" i="5" s="1"/>
  <c r="E296" i="5" l="1"/>
  <c r="G297" i="5"/>
  <c r="C297" i="5" l="1"/>
  <c r="D297" i="5"/>
  <c r="F297" i="5" s="1"/>
  <c r="B298" i="5" s="1"/>
  <c r="E297" i="5" l="1"/>
  <c r="G298" i="5"/>
  <c r="D298" i="5" l="1"/>
  <c r="C298" i="5"/>
  <c r="E298" i="5" s="1"/>
  <c r="F298" i="5"/>
  <c r="B299" i="5" s="1"/>
  <c r="G299" i="5" s="1"/>
  <c r="D299" i="5" l="1"/>
  <c r="F299" i="5" s="1"/>
  <c r="B300" i="5" s="1"/>
  <c r="C299" i="5"/>
  <c r="E299" i="5" s="1"/>
  <c r="G300" i="5" l="1"/>
  <c r="C300" i="5" l="1"/>
  <c r="E300" i="5" s="1"/>
  <c r="D300" i="5"/>
  <c r="F300" i="5"/>
  <c r="B301" i="5" s="1"/>
  <c r="G301" i="5" l="1"/>
  <c r="D301" i="5" l="1"/>
  <c r="C301" i="5"/>
  <c r="E301" i="5" s="1"/>
  <c r="F301" i="5"/>
  <c r="B302" i="5" s="1"/>
  <c r="G302" i="5" l="1"/>
  <c r="D302" i="5" l="1"/>
  <c r="F302" i="5" s="1"/>
  <c r="B303" i="5" s="1"/>
  <c r="C302" i="5"/>
  <c r="E302" i="5" s="1"/>
  <c r="G303" i="5" l="1"/>
  <c r="C303" i="5" l="1"/>
  <c r="D303" i="5"/>
  <c r="F303" i="5" s="1"/>
  <c r="B304" i="5" s="1"/>
  <c r="E303" i="5" l="1"/>
  <c r="G304" i="5"/>
  <c r="D304" i="5" l="1"/>
  <c r="E304" i="5" s="1"/>
  <c r="F304" i="5"/>
  <c r="B305" i="5" s="1"/>
  <c r="C304" i="5"/>
  <c r="G305" i="5" l="1"/>
  <c r="F305" i="5" l="1"/>
  <c r="B306" i="5" s="1"/>
  <c r="C305" i="5"/>
  <c r="D305" i="5"/>
  <c r="E305" i="5" s="1"/>
  <c r="G306" i="5" l="1"/>
  <c r="C306" i="5" l="1"/>
  <c r="D306" i="5"/>
  <c r="F306" i="5" s="1"/>
  <c r="B307" i="5" s="1"/>
  <c r="E306" i="5" l="1"/>
  <c r="G307" i="5"/>
  <c r="D307" i="5" l="1"/>
  <c r="F307" i="5" s="1"/>
  <c r="B308" i="5" s="1"/>
  <c r="C307" i="5"/>
  <c r="E307" i="5" s="1"/>
  <c r="G308" i="5" l="1"/>
  <c r="C308" i="5" l="1"/>
  <c r="E308" i="5" s="1"/>
  <c r="D308" i="5"/>
  <c r="F308" i="5" s="1"/>
  <c r="B309" i="5" s="1"/>
  <c r="G309" i="5" l="1"/>
  <c r="C309" i="5" l="1"/>
  <c r="D309" i="5"/>
  <c r="E309" i="5" s="1"/>
  <c r="F309" i="5"/>
  <c r="B310" i="5"/>
  <c r="G310" i="5" l="1"/>
  <c r="D310" i="5" l="1"/>
  <c r="C310" i="5"/>
  <c r="E310" i="5" s="1"/>
  <c r="F310" i="5"/>
  <c r="B311" i="5"/>
  <c r="G311" i="5" l="1"/>
  <c r="D311" i="5" l="1"/>
  <c r="F311" i="5" s="1"/>
  <c r="B312" i="5" s="1"/>
  <c r="C311" i="5"/>
  <c r="E311" i="5" s="1"/>
  <c r="G312" i="5" l="1"/>
  <c r="C312" i="5" l="1"/>
  <c r="D312" i="5"/>
  <c r="E312" i="5" s="1"/>
  <c r="F312" i="5" l="1"/>
  <c r="B313" i="5" s="1"/>
  <c r="G313" i="5"/>
  <c r="D313" i="5" l="1"/>
  <c r="F313" i="5" s="1"/>
  <c r="B314" i="5" s="1"/>
  <c r="C313" i="5"/>
  <c r="E313" i="5" s="1"/>
  <c r="G314" i="5" l="1"/>
  <c r="C314" i="5" l="1"/>
  <c r="D314" i="5"/>
  <c r="F314" i="5" s="1"/>
  <c r="B315" i="5" s="1"/>
  <c r="E314" i="5" l="1"/>
  <c r="G315" i="5"/>
  <c r="C315" i="5" l="1"/>
  <c r="D315" i="5"/>
  <c r="F315" i="5" s="1"/>
  <c r="B316" i="5" s="1"/>
  <c r="E315" i="5" l="1"/>
  <c r="G316" i="5"/>
  <c r="D316" i="5" l="1"/>
  <c r="F316" i="5" s="1"/>
  <c r="B317" i="5" s="1"/>
  <c r="C316" i="5"/>
  <c r="E316" i="5" s="1"/>
  <c r="G317" i="5" l="1"/>
  <c r="C317" i="5" l="1"/>
  <c r="E317" i="5" s="1"/>
  <c r="D317" i="5"/>
  <c r="F317" i="5" s="1"/>
  <c r="B318" i="5" s="1"/>
  <c r="G318" i="5" l="1"/>
  <c r="C318" i="5" l="1"/>
  <c r="D318" i="5"/>
  <c r="E318" i="5" s="1"/>
  <c r="F318" i="5"/>
  <c r="B319" i="5"/>
  <c r="G319" i="5" l="1"/>
  <c r="D319" i="5" l="1"/>
  <c r="C319" i="5"/>
  <c r="E319" i="5" s="1"/>
  <c r="F319" i="5"/>
  <c r="B320" i="5" s="1"/>
  <c r="G320" i="5" l="1"/>
  <c r="D320" i="5" l="1"/>
  <c r="F320" i="5" s="1"/>
  <c r="B321" i="5" s="1"/>
  <c r="C320" i="5"/>
  <c r="E320" i="5" s="1"/>
  <c r="G321" i="5" l="1"/>
  <c r="C321" i="5" l="1"/>
  <c r="D321" i="5"/>
  <c r="E321" i="5" s="1"/>
  <c r="F321" i="5" l="1"/>
  <c r="B322" i="5" s="1"/>
  <c r="G322" i="5" s="1"/>
  <c r="D322" i="5" l="1"/>
  <c r="F322" i="5"/>
  <c r="C322" i="5"/>
  <c r="E322" i="5" s="1"/>
  <c r="B323" i="5"/>
  <c r="G323" i="5" l="1"/>
  <c r="C323" i="5" l="1"/>
  <c r="D323" i="5"/>
  <c r="F323" i="5" s="1"/>
  <c r="B324" i="5" s="1"/>
  <c r="E323" i="5" l="1"/>
  <c r="G324" i="5"/>
  <c r="C324" i="5" l="1"/>
  <c r="D324" i="5"/>
  <c r="F324" i="5" s="1"/>
  <c r="B325" i="5" s="1"/>
  <c r="E324" i="5" l="1"/>
  <c r="G325" i="5"/>
  <c r="D325" i="5" l="1"/>
  <c r="C325" i="5"/>
  <c r="E325" i="5" s="1"/>
  <c r="F325" i="5"/>
  <c r="B326" i="5"/>
  <c r="G326" i="5" l="1"/>
  <c r="C326" i="5" l="1"/>
  <c r="E326" i="5" s="1"/>
  <c r="D326" i="5"/>
  <c r="F326" i="5" s="1"/>
  <c r="B327" i="5" s="1"/>
  <c r="G327" i="5" l="1"/>
  <c r="C327" i="5" l="1"/>
  <c r="D327" i="5"/>
  <c r="E327" i="5" s="1"/>
  <c r="F327" i="5"/>
  <c r="B328" i="5"/>
  <c r="G328" i="5" l="1"/>
  <c r="D328" i="5" l="1"/>
  <c r="C328" i="5"/>
  <c r="E328" i="5" s="1"/>
  <c r="F328" i="5"/>
  <c r="B329" i="5"/>
  <c r="G329" i="5" l="1"/>
  <c r="D329" i="5" l="1"/>
  <c r="F329" i="5" s="1"/>
  <c r="B330" i="5" s="1"/>
  <c r="C329" i="5"/>
  <c r="E329" i="5" s="1"/>
  <c r="G330" i="5" l="1"/>
  <c r="C330" i="5" l="1"/>
  <c r="D330" i="5"/>
  <c r="E330" i="5" s="1"/>
  <c r="F330" i="5" l="1"/>
  <c r="B331" i="5" s="1"/>
  <c r="G331" i="5"/>
  <c r="D331" i="5" l="1"/>
  <c r="F331" i="5"/>
  <c r="C331" i="5"/>
  <c r="E331" i="5" s="1"/>
  <c r="B332" i="5"/>
  <c r="G332" i="5" l="1"/>
  <c r="C332" i="5" l="1"/>
  <c r="D332" i="5"/>
  <c r="F332" i="5" s="1"/>
  <c r="B333" i="5" s="1"/>
  <c r="E332" i="5" l="1"/>
  <c r="G333" i="5"/>
  <c r="C333" i="5" l="1"/>
  <c r="D333" i="5"/>
  <c r="F333" i="5" s="1"/>
  <c r="B334" i="5" s="1"/>
  <c r="E333" i="5" l="1"/>
  <c r="G334" i="5"/>
  <c r="D334" i="5" l="1"/>
  <c r="C334" i="5"/>
  <c r="E334" i="5" s="1"/>
  <c r="F334" i="5"/>
  <c r="B335" i="5"/>
  <c r="G335" i="5" l="1"/>
  <c r="C335" i="5" l="1"/>
  <c r="E335" i="5" s="1"/>
  <c r="D335" i="5"/>
  <c r="F335" i="5" s="1"/>
  <c r="B336" i="5" s="1"/>
  <c r="G336" i="5" l="1"/>
  <c r="C336" i="5" l="1"/>
  <c r="D336" i="5"/>
  <c r="E336" i="5" s="1"/>
  <c r="F336" i="5"/>
  <c r="B337" i="5"/>
  <c r="G337" i="5" l="1"/>
  <c r="D337" i="5" l="1"/>
  <c r="C337" i="5"/>
  <c r="E337" i="5" s="1"/>
  <c r="F337" i="5"/>
  <c r="B338" i="5"/>
  <c r="G338" i="5" l="1"/>
  <c r="D338" i="5" l="1"/>
  <c r="F338" i="5" s="1"/>
  <c r="B339" i="5" s="1"/>
  <c r="C338" i="5"/>
  <c r="E338" i="5" s="1"/>
  <c r="G339" i="5" l="1"/>
  <c r="C339" i="5" l="1"/>
  <c r="D339" i="5"/>
  <c r="E339" i="5" s="1"/>
  <c r="F339" i="5" l="1"/>
  <c r="B340" i="5" s="1"/>
  <c r="G340" i="5" s="1"/>
  <c r="D340" i="5" l="1"/>
  <c r="F340" i="5"/>
  <c r="C340" i="5"/>
  <c r="E340" i="5" s="1"/>
  <c r="B341" i="5"/>
  <c r="G341" i="5" l="1"/>
  <c r="C341" i="5" l="1"/>
  <c r="D341" i="5"/>
  <c r="F341" i="5" s="1"/>
  <c r="B342" i="5" s="1"/>
  <c r="E341" i="5" l="1"/>
  <c r="G342" i="5"/>
  <c r="C342" i="5" l="1"/>
  <c r="D342" i="5"/>
  <c r="F342" i="5" s="1"/>
  <c r="B343" i="5" s="1"/>
  <c r="E342" i="5" l="1"/>
  <c r="G343" i="5"/>
  <c r="D343" i="5" l="1"/>
  <c r="C343" i="5"/>
  <c r="E343" i="5" s="1"/>
  <c r="F343" i="5"/>
  <c r="B344" i="5"/>
  <c r="G344" i="5" l="1"/>
  <c r="C344" i="5" l="1"/>
  <c r="E344" i="5" s="1"/>
  <c r="D344" i="5"/>
  <c r="F344" i="5" s="1"/>
  <c r="B345" i="5" s="1"/>
  <c r="G345" i="5" l="1"/>
  <c r="C345" i="5" l="1"/>
  <c r="D345" i="5"/>
  <c r="E345" i="5" s="1"/>
  <c r="F345" i="5"/>
  <c r="B346" i="5"/>
  <c r="G346" i="5" l="1"/>
  <c r="D346" i="5" l="1"/>
  <c r="C346" i="5"/>
  <c r="E346" i="5" s="1"/>
  <c r="F346" i="5"/>
  <c r="B347" i="5"/>
  <c r="G347" i="5" l="1"/>
  <c r="D347" i="5" l="1"/>
  <c r="F347" i="5" s="1"/>
  <c r="B348" i="5" s="1"/>
  <c r="C347" i="5"/>
  <c r="E347" i="5" s="1"/>
  <c r="G348" i="5" l="1"/>
  <c r="C348" i="5" l="1"/>
  <c r="D348" i="5"/>
  <c r="E348" i="5" s="1"/>
  <c r="F348" i="5" l="1"/>
  <c r="B349" i="5" s="1"/>
  <c r="G349" i="5" s="1"/>
  <c r="D349" i="5" l="1"/>
  <c r="F349" i="5"/>
  <c r="B350" i="5" s="1"/>
  <c r="C349" i="5"/>
  <c r="E349" i="5" s="1"/>
  <c r="G350" i="5" l="1"/>
  <c r="C350" i="5" l="1"/>
  <c r="E350" i="5" s="1"/>
  <c r="D350" i="5"/>
  <c r="F350" i="5" s="1"/>
  <c r="B351" i="5" s="1"/>
  <c r="G351" i="5" l="1"/>
  <c r="C351" i="5" l="1"/>
  <c r="D351" i="5"/>
  <c r="F351" i="5" s="1"/>
  <c r="B352" i="5" s="1"/>
  <c r="E351" i="5"/>
  <c r="G352" i="5" l="1"/>
  <c r="E352" i="5" l="1"/>
  <c r="D352" i="5"/>
  <c r="C352" i="5"/>
  <c r="F352" i="5"/>
  <c r="B353" i="5"/>
  <c r="G353" i="5" l="1"/>
  <c r="F353" i="5" l="1"/>
  <c r="B354" i="5" s="1"/>
  <c r="C353" i="5"/>
  <c r="E353" i="5" s="1"/>
  <c r="D353" i="5"/>
  <c r="G354" i="5" l="1"/>
  <c r="C354" i="5" l="1"/>
  <c r="D354" i="5"/>
  <c r="F354" i="5" s="1"/>
  <c r="B355" i="5" s="1"/>
  <c r="E354" i="5"/>
  <c r="G355" i="5" l="1"/>
  <c r="D355" i="5" l="1"/>
  <c r="E355" i="5" s="1"/>
  <c r="C355" i="5"/>
  <c r="F355" i="5" l="1"/>
  <c r="B356" i="5" s="1"/>
  <c r="G356" i="5" s="1"/>
  <c r="F356" i="5" l="1"/>
  <c r="B357" i="5" s="1"/>
  <c r="C356" i="5"/>
  <c r="E356" i="5" s="1"/>
  <c r="D356" i="5"/>
  <c r="G357" i="5" l="1"/>
  <c r="C357" i="5" l="1"/>
  <c r="D357" i="5"/>
  <c r="F357" i="5" s="1"/>
  <c r="B358" i="5" s="1"/>
  <c r="E357" i="5"/>
  <c r="G358" i="5" l="1"/>
  <c r="D358" i="5" l="1"/>
  <c r="C358" i="5"/>
  <c r="E358" i="5" s="1"/>
  <c r="F358" i="5"/>
  <c r="B359" i="5"/>
  <c r="G359" i="5" l="1"/>
  <c r="C359" i="5" l="1"/>
  <c r="E359" i="5" s="1"/>
  <c r="D359" i="5"/>
  <c r="F359" i="5" s="1"/>
  <c r="B360" i="5" s="1"/>
  <c r="G360" i="5" l="1"/>
  <c r="C360" i="5" l="1"/>
  <c r="D360" i="5"/>
  <c r="F360" i="5" s="1"/>
  <c r="B361" i="5" s="1"/>
  <c r="E360" i="5"/>
  <c r="G361" i="5" l="1"/>
  <c r="D361" i="5" l="1"/>
  <c r="C361" i="5"/>
  <c r="E361" i="5" s="1"/>
  <c r="F361" i="5"/>
  <c r="B362" i="5"/>
  <c r="G362" i="5" l="1"/>
  <c r="C362" i="5" l="1"/>
  <c r="E362" i="5" s="1"/>
  <c r="D362" i="5"/>
  <c r="F362" i="5" s="1"/>
  <c r="B363" i="5" s="1"/>
  <c r="G363" i="5" l="1"/>
  <c r="C363" i="5" l="1"/>
  <c r="D363" i="5"/>
  <c r="F363" i="5" s="1"/>
  <c r="B364" i="5" s="1"/>
  <c r="E363" i="5"/>
  <c r="G364" i="5" l="1"/>
  <c r="D364" i="5" l="1"/>
  <c r="C364" i="5"/>
  <c r="E364" i="5" s="1"/>
  <c r="F364" i="5"/>
  <c r="B365" i="5"/>
  <c r="G365" i="5" l="1"/>
  <c r="C365" i="5" l="1"/>
  <c r="E365" i="5" s="1"/>
  <c r="D365" i="5"/>
  <c r="F365" i="5" s="1"/>
  <c r="B366" i="5" s="1"/>
  <c r="G366" i="5" l="1"/>
  <c r="C366" i="5" l="1"/>
  <c r="D366" i="5"/>
  <c r="F366" i="5" s="1"/>
  <c r="B367" i="5" s="1"/>
  <c r="E366" i="5"/>
  <c r="G367" i="5" l="1"/>
  <c r="D367" i="5" l="1"/>
  <c r="C367" i="5"/>
  <c r="E367" i="5" s="1"/>
  <c r="F367" i="5"/>
  <c r="B368" i="5" s="1"/>
  <c r="G368" i="5" l="1"/>
  <c r="C368" i="5" l="1"/>
  <c r="E368" i="5" s="1"/>
  <c r="D368" i="5"/>
  <c r="F368" i="5" s="1"/>
  <c r="B369" i="5" s="1"/>
  <c r="G369" i="5" l="1"/>
  <c r="C369" i="5" l="1"/>
  <c r="D369" i="5"/>
  <c r="F369" i="5" s="1"/>
  <c r="B370" i="5" s="1"/>
  <c r="E369" i="5"/>
  <c r="G370" i="5" l="1"/>
  <c r="D370" i="5" l="1"/>
  <c r="F370" i="5" s="1"/>
  <c r="B371" i="5" s="1"/>
  <c r="C370" i="5"/>
  <c r="E370" i="5" s="1"/>
  <c r="G371" i="5" l="1"/>
  <c r="C371" i="5" l="1"/>
  <c r="E371" i="5" s="1"/>
  <c r="D371" i="5"/>
  <c r="F371" i="5" s="1"/>
  <c r="B372" i="5" s="1"/>
  <c r="G372" i="5" l="1"/>
  <c r="C372" i="5" l="1"/>
  <c r="F372" i="5"/>
  <c r="B373" i="5" s="1"/>
  <c r="D372" i="5"/>
  <c r="E372" i="5" s="1"/>
  <c r="G373" i="5" l="1"/>
  <c r="D373" i="5" l="1"/>
  <c r="C373" i="5"/>
  <c r="E373" i="5" s="1"/>
  <c r="F373" i="5"/>
  <c r="B374" i="5"/>
  <c r="G374" i="5" l="1"/>
  <c r="C374" i="5" l="1"/>
  <c r="E374" i="5" s="1"/>
  <c r="D374" i="5"/>
  <c r="F374" i="5" s="1"/>
  <c r="B375" i="5" s="1"/>
  <c r="G375" i="5" l="1"/>
  <c r="C375" i="5" l="1"/>
  <c r="D375" i="5"/>
  <c r="F375" i="5" s="1"/>
  <c r="B376" i="5" s="1"/>
  <c r="E375" i="5"/>
  <c r="G376" i="5" l="1"/>
  <c r="D376" i="5" l="1"/>
  <c r="C376" i="5"/>
  <c r="E376" i="5" s="1"/>
  <c r="F376" i="5"/>
  <c r="B377" i="5" s="1"/>
  <c r="G377" i="5" l="1"/>
  <c r="C377" i="5" l="1"/>
  <c r="E377" i="5" s="1"/>
  <c r="D377" i="5"/>
  <c r="F377" i="5" s="1"/>
  <c r="B378" i="5" s="1"/>
  <c r="G378" i="5" l="1"/>
  <c r="D378" i="5" l="1"/>
  <c r="C378" i="5"/>
  <c r="E378" i="5"/>
  <c r="F378" i="5"/>
  <c r="B379" i="5"/>
  <c r="G379" i="5" l="1"/>
  <c r="C379" i="5" l="1"/>
  <c r="D379" i="5"/>
  <c r="F379" i="5" s="1"/>
  <c r="B380" i="5" s="1"/>
  <c r="E379" i="5" l="1"/>
  <c r="G380" i="5"/>
  <c r="C380" i="5" l="1"/>
  <c r="E380" i="5" s="1"/>
  <c r="D380" i="5"/>
  <c r="F380" i="5" s="1"/>
  <c r="B381" i="5" s="1"/>
  <c r="G381" i="5" l="1"/>
  <c r="D381" i="5" l="1"/>
  <c r="F381" i="5" s="1"/>
  <c r="B382" i="5" s="1"/>
  <c r="C381" i="5"/>
  <c r="E381" i="5" s="1"/>
  <c r="G382" i="5" l="1"/>
  <c r="C382" i="5" l="1"/>
  <c r="D382" i="5"/>
  <c r="E382" i="5" s="1"/>
  <c r="F382" i="5"/>
  <c r="B383" i="5"/>
  <c r="G383" i="5" l="1"/>
  <c r="D383" i="5" l="1"/>
  <c r="F383" i="5" s="1"/>
  <c r="B384" i="5" s="1"/>
  <c r="C383" i="5"/>
  <c r="E383" i="5" s="1"/>
  <c r="G384" i="5" l="1"/>
  <c r="D384" i="5" l="1"/>
  <c r="F384" i="5" s="1"/>
  <c r="B385" i="5" s="1"/>
  <c r="C384" i="5"/>
  <c r="E384" i="5" s="1"/>
  <c r="G385" i="5" l="1"/>
  <c r="C385" i="5" l="1"/>
  <c r="D385" i="5"/>
  <c r="E385" i="5" s="1"/>
  <c r="F385" i="5"/>
  <c r="B386" i="5"/>
  <c r="G386" i="5" l="1"/>
  <c r="C386" i="5" l="1"/>
  <c r="E386" i="5" s="1"/>
  <c r="D386" i="5"/>
  <c r="F386" i="5" s="1"/>
  <c r="B387" i="5" s="1"/>
  <c r="G387" i="5" l="1"/>
  <c r="D387" i="5" l="1"/>
  <c r="C387" i="5"/>
  <c r="E387" i="5" s="1"/>
  <c r="F387" i="5"/>
  <c r="B388" i="5"/>
  <c r="G388" i="5" l="1"/>
  <c r="C388" i="5" l="1"/>
  <c r="D388" i="5"/>
  <c r="F388" i="5" s="1"/>
  <c r="B389" i="5" s="1"/>
  <c r="E388" i="5"/>
  <c r="G389" i="5" l="1"/>
  <c r="D389" i="5" l="1"/>
  <c r="F389" i="5" s="1"/>
  <c r="B390" i="5" s="1"/>
  <c r="C389" i="5"/>
  <c r="E389" i="5" s="1"/>
  <c r="G390" i="5" l="1"/>
  <c r="D390" i="5" l="1"/>
  <c r="F390" i="5"/>
  <c r="C390" i="5"/>
  <c r="E390" i="5" s="1"/>
  <c r="B391" i="5"/>
  <c r="G391" i="5" l="1"/>
  <c r="D391" i="5" l="1"/>
  <c r="F391" i="5" s="1"/>
  <c r="B392" i="5" s="1"/>
  <c r="C391" i="5"/>
  <c r="E391" i="5"/>
  <c r="G392" i="5" l="1"/>
  <c r="D392" i="5" l="1"/>
  <c r="F392" i="5" s="1"/>
  <c r="B393" i="5" s="1"/>
  <c r="C392" i="5"/>
  <c r="E392" i="5" s="1"/>
  <c r="G393" i="5" l="1"/>
  <c r="D393" i="5" l="1"/>
  <c r="C393" i="5"/>
  <c r="E393" i="5" s="1"/>
  <c r="F393" i="5"/>
  <c r="B394" i="5"/>
  <c r="G394" i="5" l="1"/>
  <c r="D394" i="5" l="1"/>
  <c r="F394" i="5" s="1"/>
  <c r="B395" i="5" s="1"/>
  <c r="C394" i="5"/>
  <c r="E394" i="5"/>
  <c r="G395" i="5" l="1"/>
  <c r="F395" i="5" l="1"/>
  <c r="B396" i="5" s="1"/>
  <c r="D395" i="5"/>
  <c r="C395" i="5"/>
  <c r="E395" i="5" s="1"/>
  <c r="G396" i="5" l="1"/>
  <c r="D396" i="5" l="1"/>
  <c r="C396" i="5"/>
  <c r="E396" i="5" s="1"/>
  <c r="F396" i="5"/>
  <c r="B397" i="5" s="1"/>
  <c r="G397" i="5" l="1"/>
  <c r="D397" i="5" l="1"/>
  <c r="F397" i="5" s="1"/>
  <c r="B398" i="5" s="1"/>
  <c r="C397" i="5"/>
  <c r="E397" i="5" s="1"/>
  <c r="G398" i="5" l="1"/>
  <c r="D398" i="5" l="1"/>
  <c r="F398" i="5" s="1"/>
  <c r="B399" i="5" s="1"/>
  <c r="C398" i="5"/>
  <c r="E398" i="5" l="1"/>
  <c r="G399" i="5"/>
  <c r="D399" i="5" l="1"/>
  <c r="F399" i="5"/>
  <c r="C399" i="5"/>
  <c r="E399" i="5" s="1"/>
  <c r="B400" i="5"/>
  <c r="G400" i="5" l="1"/>
  <c r="F400" i="5" l="1"/>
  <c r="B401" i="5" s="1"/>
  <c r="D400" i="5"/>
  <c r="C400" i="5"/>
  <c r="E400" i="5"/>
  <c r="G401" i="5" l="1"/>
  <c r="D401" i="5" l="1"/>
  <c r="F401" i="5" s="1"/>
  <c r="B402" i="5" s="1"/>
  <c r="C401" i="5"/>
  <c r="E401" i="5" s="1"/>
  <c r="G402" i="5" l="1"/>
  <c r="D402" i="5" l="1"/>
  <c r="C402" i="5"/>
  <c r="E402" i="5" s="1"/>
  <c r="F402" i="5"/>
  <c r="B403" i="5"/>
  <c r="G403" i="5" l="1"/>
  <c r="D403" i="5" l="1"/>
  <c r="F403" i="5" s="1"/>
  <c r="B404" i="5" s="1"/>
  <c r="C403" i="5"/>
  <c r="E403" i="5"/>
  <c r="G404" i="5" l="1"/>
  <c r="D404" i="5" l="1"/>
  <c r="F404" i="5" s="1"/>
  <c r="B405" i="5" s="1"/>
  <c r="C404" i="5"/>
  <c r="E404" i="5" s="1"/>
  <c r="G405" i="5" l="1"/>
  <c r="D405" i="5" l="1"/>
  <c r="C405" i="5"/>
  <c r="E405" i="5" s="1"/>
  <c r="F405" i="5"/>
  <c r="B406" i="5"/>
  <c r="G406" i="5" l="1"/>
  <c r="D406" i="5" l="1"/>
  <c r="F406" i="5" s="1"/>
  <c r="B407" i="5" s="1"/>
  <c r="C406" i="5"/>
  <c r="E406" i="5" l="1"/>
  <c r="G407" i="5"/>
  <c r="C407" i="5" l="1"/>
  <c r="D407" i="5"/>
  <c r="F407" i="5" s="1"/>
  <c r="B408" i="5" s="1"/>
  <c r="E407" i="5" l="1"/>
  <c r="G408" i="5"/>
  <c r="D408" i="5" l="1"/>
  <c r="C408" i="5"/>
  <c r="E408" i="5" s="1"/>
  <c r="F408" i="5"/>
  <c r="B409" i="5"/>
  <c r="G409" i="5" l="1"/>
  <c r="F409" i="5" l="1"/>
  <c r="B410" i="5" s="1"/>
  <c r="D409" i="5"/>
  <c r="C409" i="5"/>
  <c r="E409" i="5"/>
  <c r="G410" i="5" l="1"/>
  <c r="C410" i="5" l="1"/>
  <c r="D410" i="5"/>
  <c r="F410" i="5" s="1"/>
  <c r="B411" i="5" s="1"/>
  <c r="E410" i="5" l="1"/>
  <c r="G411" i="5"/>
  <c r="D411" i="5" l="1"/>
  <c r="F411" i="5"/>
  <c r="B412" i="5" s="1"/>
  <c r="C411" i="5"/>
  <c r="E411" i="5" s="1"/>
  <c r="G412" i="5" l="1"/>
  <c r="D412" i="5" l="1"/>
  <c r="F412" i="5" s="1"/>
  <c r="B413" i="5" s="1"/>
  <c r="C412" i="5"/>
  <c r="E412" i="5" s="1"/>
  <c r="G413" i="5" l="1"/>
  <c r="C413" i="5" l="1"/>
  <c r="D413" i="5"/>
  <c r="F413" i="5" s="1"/>
  <c r="B414" i="5" s="1"/>
  <c r="E413" i="5" l="1"/>
  <c r="G414" i="5"/>
  <c r="D414" i="5" l="1"/>
  <c r="C414" i="5"/>
  <c r="E414" i="5" s="1"/>
  <c r="F414" i="5"/>
  <c r="B415" i="5"/>
  <c r="G415" i="5" l="1"/>
  <c r="D415" i="5" l="1"/>
  <c r="F415" i="5" s="1"/>
  <c r="B416" i="5" s="1"/>
  <c r="C415" i="5"/>
  <c r="E415" i="5" s="1"/>
  <c r="G416" i="5" l="1"/>
  <c r="C416" i="5" l="1"/>
  <c r="D416" i="5"/>
  <c r="F416" i="5" s="1"/>
  <c r="B417" i="5" s="1"/>
  <c r="E416" i="5" l="1"/>
  <c r="G417" i="5"/>
  <c r="D417" i="5" l="1"/>
  <c r="C417" i="5"/>
  <c r="E417" i="5" s="1"/>
  <c r="F417" i="5"/>
  <c r="B418" i="5"/>
  <c r="G418" i="5" l="1"/>
  <c r="D418" i="5" l="1"/>
  <c r="F418" i="5" s="1"/>
  <c r="B419" i="5" s="1"/>
  <c r="C418" i="5"/>
  <c r="E418" i="5" s="1"/>
  <c r="G419" i="5" l="1"/>
  <c r="C419" i="5" l="1"/>
  <c r="E419" i="5" s="1"/>
  <c r="D419" i="5"/>
  <c r="F419" i="5" s="1"/>
  <c r="B420" i="5" s="1"/>
  <c r="G420" i="5" l="1"/>
  <c r="D420" i="5" l="1"/>
  <c r="C420" i="5"/>
  <c r="E420" i="5" s="1"/>
  <c r="F420" i="5"/>
  <c r="B421" i="5"/>
  <c r="G421" i="5" l="1"/>
  <c r="F421" i="5" l="1"/>
  <c r="B422" i="5" s="1"/>
  <c r="D421" i="5"/>
  <c r="C421" i="5"/>
  <c r="E421" i="5" s="1"/>
  <c r="G422" i="5" l="1"/>
  <c r="C422" i="5" l="1"/>
  <c r="D422" i="5"/>
  <c r="F422" i="5" s="1"/>
  <c r="B423" i="5" s="1"/>
  <c r="E422" i="5" l="1"/>
  <c r="G423" i="5"/>
  <c r="D423" i="5" l="1"/>
  <c r="F423" i="5" s="1"/>
  <c r="B424" i="5" s="1"/>
  <c r="C423" i="5"/>
  <c r="E423" i="5" l="1"/>
  <c r="G424" i="5"/>
  <c r="D424" i="5" l="1"/>
  <c r="F424" i="5" s="1"/>
  <c r="B425" i="5" s="1"/>
  <c r="C424" i="5"/>
  <c r="E424" i="5" s="1"/>
  <c r="G425" i="5" l="1"/>
  <c r="C425" i="5" l="1"/>
  <c r="D425" i="5"/>
  <c r="E425" i="5" s="1"/>
  <c r="F425" i="5" l="1"/>
  <c r="B426" i="5" s="1"/>
  <c r="G426" i="5"/>
  <c r="D426" i="5" l="1"/>
  <c r="C426" i="5"/>
  <c r="E426" i="5" s="1"/>
  <c r="F426" i="5"/>
  <c r="B427" i="5"/>
  <c r="G427" i="5" l="1"/>
  <c r="D427" i="5" l="1"/>
  <c r="F427" i="5" s="1"/>
  <c r="B428" i="5" s="1"/>
  <c r="C427" i="5"/>
  <c r="E427" i="5" s="1"/>
  <c r="G428" i="5" l="1"/>
  <c r="C428" i="5" l="1"/>
  <c r="D428" i="5"/>
  <c r="F428" i="5" s="1"/>
  <c r="B429" i="5" s="1"/>
  <c r="E428" i="5" l="1"/>
  <c r="G429" i="5"/>
  <c r="D429" i="5" l="1"/>
  <c r="C429" i="5"/>
  <c r="E429" i="5" s="1"/>
  <c r="F429" i="5"/>
  <c r="B430" i="5"/>
  <c r="G430" i="5" l="1"/>
  <c r="D430" i="5" l="1"/>
  <c r="F430" i="5" s="1"/>
  <c r="B431" i="5" s="1"/>
  <c r="C430" i="5"/>
  <c r="E430" i="5" s="1"/>
  <c r="G431" i="5" l="1"/>
  <c r="C431" i="5" l="1"/>
  <c r="D431" i="5"/>
  <c r="F431" i="5" s="1"/>
  <c r="B432" i="5" s="1"/>
  <c r="E431" i="5" l="1"/>
  <c r="G432" i="5"/>
  <c r="D432" i="5" l="1"/>
  <c r="C432" i="5"/>
  <c r="E432" i="5" s="1"/>
  <c r="F432" i="5"/>
  <c r="B433" i="5"/>
  <c r="G433" i="5" l="1"/>
  <c r="D433" i="5" l="1"/>
  <c r="F433" i="5" s="1"/>
  <c r="B434" i="5" s="1"/>
  <c r="C433" i="5"/>
  <c r="E433" i="5" s="1"/>
  <c r="G434" i="5" l="1"/>
  <c r="C434" i="5" l="1"/>
  <c r="D434" i="5"/>
  <c r="F434" i="5" s="1"/>
  <c r="B435" i="5" s="1"/>
  <c r="E434" i="5" l="1"/>
  <c r="G435" i="5"/>
  <c r="D435" i="5" l="1"/>
  <c r="F435" i="5" s="1"/>
  <c r="B436" i="5" s="1"/>
  <c r="C435" i="5"/>
  <c r="E435" i="5" s="1"/>
  <c r="G436" i="5" l="1"/>
  <c r="D436" i="5" l="1"/>
  <c r="F436" i="5" s="1"/>
  <c r="B437" i="5" s="1"/>
  <c r="C436" i="5"/>
  <c r="E436" i="5" s="1"/>
  <c r="G437" i="5" l="1"/>
  <c r="C437" i="5" l="1"/>
  <c r="D437" i="5"/>
  <c r="F437" i="5" s="1"/>
  <c r="B438" i="5" s="1"/>
  <c r="E437" i="5" l="1"/>
  <c r="G438" i="5"/>
  <c r="D438" i="5" l="1"/>
  <c r="C438" i="5"/>
  <c r="E438" i="5" s="1"/>
  <c r="F438" i="5"/>
  <c r="B439" i="5"/>
  <c r="G439" i="5" l="1"/>
  <c r="D439" i="5" l="1"/>
  <c r="F439" i="5" s="1"/>
  <c r="B440" i="5" s="1"/>
  <c r="C439" i="5"/>
  <c r="E439" i="5" s="1"/>
  <c r="G440" i="5" l="1"/>
  <c r="C440" i="5" l="1"/>
  <c r="D440" i="5"/>
  <c r="F440" i="5" s="1"/>
  <c r="B441" i="5" s="1"/>
  <c r="E440" i="5" l="1"/>
  <c r="G441" i="5"/>
  <c r="E441" i="5" l="1"/>
  <c r="D441" i="5"/>
  <c r="C441" i="5"/>
  <c r="F441" i="5"/>
  <c r="B442" i="5" s="1"/>
  <c r="G442" i="5" l="1"/>
  <c r="F442" i="5" l="1"/>
  <c r="B443" i="5" s="1"/>
  <c r="D442" i="5"/>
  <c r="C442" i="5"/>
  <c r="E442" i="5" s="1"/>
  <c r="G443" i="5" l="1"/>
  <c r="C443" i="5" l="1"/>
  <c r="F443" i="5"/>
  <c r="B444" i="5" s="1"/>
  <c r="E443" i="5"/>
  <c r="D443" i="5"/>
  <c r="G444" i="5" l="1"/>
  <c r="D444" i="5" l="1"/>
  <c r="C444" i="5"/>
  <c r="E444" i="5" s="1"/>
  <c r="F444" i="5"/>
  <c r="B445" i="5" s="1"/>
  <c r="G445" i="5" l="1"/>
  <c r="D445" i="5" l="1"/>
  <c r="F445" i="5" s="1"/>
  <c r="B446" i="5" s="1"/>
  <c r="G446" i="5" s="1"/>
  <c r="C445" i="5"/>
  <c r="E445" i="5" s="1"/>
  <c r="C446" i="5" l="1"/>
  <c r="D446" i="5"/>
  <c r="F446" i="5" s="1"/>
  <c r="B447" i="5" s="1"/>
  <c r="E446" i="5" l="1"/>
  <c r="G447" i="5"/>
  <c r="D447" i="5" l="1"/>
  <c r="C447" i="5"/>
  <c r="E447" i="5" s="1"/>
  <c r="F447" i="5"/>
  <c r="B448" i="5"/>
  <c r="G448" i="5" l="1"/>
  <c r="D448" i="5" l="1"/>
  <c r="F448" i="5" s="1"/>
  <c r="B449" i="5" s="1"/>
  <c r="C448" i="5"/>
  <c r="E448" i="5" s="1"/>
  <c r="G449" i="5" l="1"/>
  <c r="C449" i="5" l="1"/>
  <c r="D449" i="5"/>
  <c r="F449" i="5" s="1"/>
  <c r="B450" i="5" s="1"/>
  <c r="E449" i="5" l="1"/>
  <c r="G450" i="5"/>
  <c r="D450" i="5" l="1"/>
  <c r="C450" i="5"/>
  <c r="E450" i="5" s="1"/>
  <c r="F450" i="5"/>
  <c r="B451" i="5"/>
  <c r="G451" i="5" l="1"/>
  <c r="D451" i="5" l="1"/>
  <c r="F451" i="5" s="1"/>
  <c r="B452" i="5" s="1"/>
  <c r="C451" i="5"/>
  <c r="E451" i="5" s="1"/>
  <c r="G452" i="5" l="1"/>
  <c r="C452" i="5" l="1"/>
  <c r="D452" i="5"/>
  <c r="F452" i="5" s="1"/>
  <c r="B453" i="5" s="1"/>
  <c r="E452" i="5" l="1"/>
  <c r="G453" i="5"/>
  <c r="E453" i="5" l="1"/>
  <c r="D453" i="5"/>
  <c r="C453" i="5"/>
  <c r="F453" i="5"/>
  <c r="B454" i="5"/>
  <c r="G454" i="5" l="1"/>
  <c r="D454" i="5" l="1"/>
  <c r="F454" i="5" s="1"/>
  <c r="B455" i="5" s="1"/>
  <c r="C454" i="5"/>
  <c r="E454" i="5" s="1"/>
  <c r="G455" i="5" l="1"/>
  <c r="C455" i="5" l="1"/>
  <c r="E455" i="5" s="1"/>
  <c r="D455" i="5"/>
  <c r="F455" i="5" s="1"/>
  <c r="B456" i="5" s="1"/>
  <c r="G456" i="5" l="1"/>
  <c r="E456" i="5" l="1"/>
  <c r="D456" i="5"/>
  <c r="C456" i="5"/>
  <c r="F456" i="5"/>
  <c r="B457" i="5"/>
  <c r="G457" i="5" l="1"/>
  <c r="D457" i="5" l="1"/>
  <c r="F457" i="5" s="1"/>
  <c r="B458" i="5" s="1"/>
  <c r="C457" i="5"/>
  <c r="E457" i="5" s="1"/>
  <c r="G458" i="5" l="1"/>
  <c r="C458" i="5" l="1"/>
  <c r="D458" i="5"/>
  <c r="F458" i="5" s="1"/>
  <c r="B459" i="5" s="1"/>
  <c r="E458" i="5" l="1"/>
  <c r="G459" i="5"/>
  <c r="E459" i="5" l="1"/>
  <c r="D459" i="5"/>
  <c r="C459" i="5"/>
  <c r="F459" i="5"/>
  <c r="B460" i="5"/>
  <c r="G460" i="5" l="1"/>
  <c r="D460" i="5" l="1"/>
  <c r="F460" i="5" s="1"/>
  <c r="B461" i="5" s="1"/>
  <c r="C460" i="5"/>
  <c r="E460" i="5" s="1"/>
  <c r="G461" i="5" l="1"/>
  <c r="C461" i="5" l="1"/>
  <c r="D461" i="5"/>
  <c r="F461" i="5" s="1"/>
  <c r="B462" i="5" s="1"/>
  <c r="E461" i="5" l="1"/>
  <c r="G462" i="5"/>
  <c r="D462" i="5" l="1"/>
  <c r="C462" i="5"/>
  <c r="E462" i="5" s="1"/>
  <c r="F462" i="5"/>
  <c r="B463" i="5" s="1"/>
  <c r="G463" i="5" l="1"/>
  <c r="D463" i="5" l="1"/>
  <c r="F463" i="5" s="1"/>
  <c r="B464" i="5" s="1"/>
  <c r="C463" i="5"/>
  <c r="E463" i="5" s="1"/>
  <c r="G464" i="5" l="1"/>
  <c r="C464" i="5" l="1"/>
  <c r="D464" i="5"/>
  <c r="F464" i="5" s="1"/>
  <c r="B465" i="5" s="1"/>
  <c r="E464" i="5" l="1"/>
  <c r="G465" i="5"/>
  <c r="D465" i="5" l="1"/>
  <c r="C465" i="5"/>
  <c r="E465" i="5" s="1"/>
  <c r="F465" i="5"/>
  <c r="B466" i="5"/>
  <c r="G466" i="5" l="1"/>
  <c r="D466" i="5" l="1"/>
  <c r="F466" i="5" s="1"/>
  <c r="B467" i="5" s="1"/>
  <c r="C466" i="5"/>
  <c r="E466" i="5" s="1"/>
  <c r="G467" i="5" l="1"/>
  <c r="C467" i="5" l="1"/>
  <c r="D467" i="5"/>
  <c r="F467" i="5" s="1"/>
  <c r="B468" i="5" s="1"/>
  <c r="E467" i="5" l="1"/>
  <c r="G468" i="5"/>
  <c r="D468" i="5" l="1"/>
  <c r="C468" i="5"/>
  <c r="E468" i="5" s="1"/>
  <c r="F468" i="5"/>
  <c r="B469" i="5"/>
  <c r="G469" i="5" l="1"/>
  <c r="D469" i="5" l="1"/>
  <c r="F469" i="5" s="1"/>
  <c r="B470" i="5" s="1"/>
  <c r="C469" i="5"/>
  <c r="E469" i="5" s="1"/>
  <c r="G470" i="5" l="1"/>
  <c r="C470" i="5" l="1"/>
  <c r="D470" i="5"/>
  <c r="F470" i="5" s="1"/>
  <c r="B471" i="5" s="1"/>
  <c r="E470" i="5" l="1"/>
  <c r="G471" i="5"/>
  <c r="D471" i="5" l="1"/>
  <c r="C471" i="5"/>
  <c r="E471" i="5" s="1"/>
  <c r="F471" i="5"/>
  <c r="B472" i="5"/>
  <c r="G472" i="5" l="1"/>
  <c r="D472" i="5" l="1"/>
  <c r="F472" i="5" s="1"/>
  <c r="B473" i="5" s="1"/>
  <c r="C472" i="5"/>
  <c r="E472" i="5" s="1"/>
  <c r="G473" i="5" l="1"/>
  <c r="C473" i="5" l="1"/>
  <c r="D473" i="5"/>
  <c r="F473" i="5" s="1"/>
  <c r="B474" i="5" s="1"/>
  <c r="E473" i="5" l="1"/>
  <c r="G474" i="5"/>
  <c r="D474" i="5" l="1"/>
  <c r="C474" i="5"/>
  <c r="E474" i="5" s="1"/>
  <c r="F474" i="5"/>
  <c r="B475" i="5"/>
  <c r="G475" i="5" l="1"/>
  <c r="D475" i="5" l="1"/>
  <c r="F475" i="5" s="1"/>
  <c r="B476" i="5" s="1"/>
  <c r="C475" i="5"/>
  <c r="E475" i="5" s="1"/>
  <c r="G476" i="5" l="1"/>
  <c r="C476" i="5" l="1"/>
  <c r="D476" i="5"/>
  <c r="F476" i="5" s="1"/>
  <c r="B477" i="5" s="1"/>
  <c r="E476" i="5" l="1"/>
  <c r="G477" i="5"/>
  <c r="D477" i="5" l="1"/>
  <c r="C477" i="5"/>
  <c r="E477" i="5" s="1"/>
  <c r="F477" i="5"/>
  <c r="B478" i="5"/>
  <c r="G478" i="5" l="1"/>
  <c r="D478" i="5" l="1"/>
  <c r="F478" i="5" s="1"/>
  <c r="B479" i="5" s="1"/>
  <c r="G479" i="5" s="1"/>
  <c r="C478" i="5"/>
  <c r="E478" i="5" s="1"/>
  <c r="C479" i="5" l="1"/>
  <c r="D479" i="5"/>
  <c r="F479" i="5" s="1"/>
  <c r="B480" i="5" s="1"/>
  <c r="E479" i="5" l="1"/>
  <c r="G480" i="5"/>
  <c r="D480" i="5" l="1"/>
  <c r="C480" i="5"/>
  <c r="E480" i="5" s="1"/>
  <c r="F480" i="5"/>
  <c r="B481" i="5"/>
  <c r="G481" i="5" l="1"/>
  <c r="D481" i="5" l="1"/>
  <c r="F481" i="5" s="1"/>
  <c r="B482" i="5" s="1"/>
  <c r="C481" i="5"/>
  <c r="E481" i="5" s="1"/>
  <c r="G482" i="5" l="1"/>
  <c r="C482" i="5" l="1"/>
  <c r="D482" i="5"/>
  <c r="F482" i="5" s="1"/>
  <c r="B483" i="5" s="1"/>
  <c r="G483" i="5" s="1"/>
  <c r="D483" i="5" l="1"/>
  <c r="C483" i="5"/>
  <c r="E483" i="5" s="1"/>
  <c r="F483" i="5"/>
  <c r="B484" i="5" s="1"/>
  <c r="G484" i="5" s="1"/>
  <c r="E482" i="5"/>
  <c r="D484" i="5" l="1"/>
  <c r="F484" i="5" s="1"/>
  <c r="B485" i="5" s="1"/>
  <c r="G485" i="5" s="1"/>
  <c r="C484" i="5"/>
  <c r="E484" i="5" s="1"/>
  <c r="C485" i="5" l="1"/>
  <c r="F485" i="5"/>
  <c r="E485" i="5"/>
  <c r="D485" i="5"/>
  <c r="B486" i="5"/>
  <c r="G486" i="5" s="1"/>
  <c r="E486" i="5" l="1"/>
  <c r="D486" i="5"/>
  <c r="C486" i="5"/>
  <c r="F486" i="5"/>
  <c r="B487" i="5"/>
  <c r="G487" i="5" s="1"/>
  <c r="F487" i="5" l="1"/>
  <c r="E487" i="5"/>
  <c r="D487" i="5"/>
  <c r="C487" i="5"/>
  <c r="B488" i="5"/>
  <c r="G488" i="5" s="1"/>
  <c r="C488" i="5" l="1"/>
  <c r="F488" i="5"/>
  <c r="E488" i="5"/>
  <c r="D488" i="5"/>
  <c r="B489" i="5"/>
  <c r="G489" i="5" s="1"/>
  <c r="E489" i="5" l="1"/>
  <c r="D489" i="5"/>
  <c r="C489" i="5"/>
  <c r="F489" i="5"/>
  <c r="B490" i="5"/>
  <c r="G490" i="5" s="1"/>
  <c r="F490" i="5" l="1"/>
  <c r="E490" i="5"/>
  <c r="D490" i="5"/>
  <c r="C490" i="5"/>
  <c r="B491" i="5"/>
  <c r="G491" i="5" s="1"/>
  <c r="C491" i="5" l="1"/>
  <c r="F491" i="5"/>
  <c r="E491" i="5"/>
  <c r="D491" i="5"/>
  <c r="B492" i="5"/>
  <c r="G492" i="5" s="1"/>
  <c r="E492" i="5" l="1"/>
  <c r="D492" i="5"/>
  <c r="C492" i="5"/>
  <c r="F492" i="5"/>
  <c r="B493" i="5"/>
  <c r="G493" i="5" s="1"/>
  <c r="F493" i="5" l="1"/>
  <c r="E493" i="5"/>
  <c r="D493" i="5"/>
  <c r="C493" i="5"/>
  <c r="B494" i="5"/>
  <c r="G494" i="5" s="1"/>
  <c r="C494" i="5" l="1"/>
  <c r="F494" i="5"/>
  <c r="E494" i="5"/>
  <c r="D494" i="5"/>
  <c r="B495" i="5"/>
  <c r="G495" i="5" s="1"/>
  <c r="E495" i="5" l="1"/>
  <c r="D495" i="5"/>
  <c r="C495" i="5"/>
  <c r="F495" i="5"/>
  <c r="B496" i="5"/>
  <c r="G496" i="5" s="1"/>
  <c r="F496" i="5" l="1"/>
  <c r="E496" i="5"/>
  <c r="D496" i="5"/>
  <c r="C496" i="5"/>
  <c r="B497" i="5"/>
  <c r="G497" i="5" s="1"/>
  <c r="C497" i="5" l="1"/>
  <c r="F497" i="5"/>
  <c r="E497" i="5"/>
  <c r="D497" i="5"/>
  <c r="B498" i="5"/>
  <c r="G498" i="5" s="1"/>
  <c r="E498" i="5" l="1"/>
  <c r="D498" i="5"/>
  <c r="C498" i="5"/>
  <c r="F498" i="5"/>
  <c r="B499" i="5"/>
  <c r="G499" i="5" s="1"/>
  <c r="F499" i="5" l="1"/>
  <c r="E499" i="5"/>
  <c r="D499" i="5"/>
  <c r="C499" i="5"/>
  <c r="B500" i="5"/>
  <c r="G500" i="5" s="1"/>
  <c r="C500" i="5" l="1"/>
  <c r="F500" i="5"/>
  <c r="B501" i="5" s="1"/>
  <c r="G501" i="5" s="1"/>
  <c r="E500" i="5"/>
  <c r="D500" i="5"/>
  <c r="E501" i="5" l="1"/>
  <c r="D501" i="5"/>
  <c r="C501" i="5"/>
  <c r="F501" i="5"/>
  <c r="B502" i="5"/>
  <c r="G502" i="5" s="1"/>
  <c r="F502" i="5" l="1"/>
  <c r="E502" i="5"/>
  <c r="D502" i="5"/>
  <c r="C502" i="5"/>
  <c r="B503" i="5"/>
  <c r="G503" i="5" s="1"/>
  <c r="C503" i="5" l="1"/>
  <c r="F503" i="5"/>
  <c r="E503" i="5"/>
  <c r="D503" i="5"/>
  <c r="B504" i="5"/>
  <c r="G504" i="5" s="1"/>
  <c r="F504" i="5" l="1"/>
  <c r="E504" i="5"/>
  <c r="D504" i="5"/>
  <c r="C504" i="5"/>
</calcChain>
</file>

<file path=xl/sharedStrings.xml><?xml version="1.0" encoding="utf-8"?>
<sst xmlns="http://schemas.openxmlformats.org/spreadsheetml/2006/main" count="36" uniqueCount="26">
  <si>
    <t>By Blinq</t>
  </si>
  <si>
    <t>Input</t>
  </si>
  <si>
    <t>Mortgage Calculator</t>
  </si>
  <si>
    <t>Mortgage amount</t>
  </si>
  <si>
    <t>Home price</t>
  </si>
  <si>
    <t>Down payment</t>
  </si>
  <si>
    <t>Interest rate</t>
  </si>
  <si>
    <t>Loan term (years)</t>
  </si>
  <si>
    <t>Payments per year</t>
  </si>
  <si>
    <t>Calculated</t>
  </si>
  <si>
    <t>of purchase price</t>
  </si>
  <si>
    <t>Payment</t>
  </si>
  <si>
    <t>Principal</t>
  </si>
  <si>
    <t>Interest</t>
  </si>
  <si>
    <t>Balance</t>
  </si>
  <si>
    <t>Payment #</t>
  </si>
  <si>
    <t>The mortgage calculator is designed to help you or a client estimate their monthly payment.</t>
  </si>
  <si>
    <t>Column1</t>
  </si>
  <si>
    <t>Loan Amortization Schedule</t>
  </si>
  <si>
    <t>Note: this calculation does not include any HOA or tax payments, as they are not part of the "interest" calculation. Don't forget to budget for these items as well!</t>
  </si>
  <si>
    <t>Utilize the fields labeled "input" on the first tab to input your loan details. The spreadsheet will calculate the payment.</t>
  </si>
  <si>
    <r>
      <t xml:space="preserve">The tab labeled </t>
    </r>
    <r>
      <rPr>
        <b/>
        <sz val="11"/>
        <color theme="1"/>
        <rFont val="Calibri"/>
        <family val="2"/>
        <scheme val="minor"/>
      </rPr>
      <t xml:space="preserve">Mortgage Amortization Schedule </t>
    </r>
    <r>
      <rPr>
        <sz val="11"/>
        <color theme="1"/>
        <rFont val="Calibri"/>
        <family val="2"/>
        <scheme val="minor"/>
      </rPr>
      <t>automatically calculates the portion of the loan allocated to interest versus payment for each period.</t>
    </r>
  </si>
  <si>
    <t>Total dollars paid over life of loan</t>
  </si>
  <si>
    <t>Total interest amount paid over life of loan</t>
  </si>
  <si>
    <t>Principal + interest payment per period</t>
  </si>
  <si>
    <t>Tracker of interest versus principal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</si>
</sst>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Poppins Black"/>
    </font>
    <font>
      <sz val="11"/>
      <color theme="1"/>
      <name val="Poppins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615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45A57"/>
        <bgColor indexed="64"/>
      </patternFill>
    </fill>
  </fills>
  <borders count="4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0" fillId="0" borderId="0" xfId="1" applyNumberFormat="1" applyFont="1"/>
    <xf numFmtId="9" fontId="6" fillId="0" borderId="0" xfId="3" applyFont="1" applyAlignment="1"/>
    <xf numFmtId="0" fontId="6" fillId="0" borderId="0" xfId="0" applyFont="1"/>
    <xf numFmtId="0" fontId="2" fillId="0" borderId="0" xfId="0" applyFont="1" applyAlignment="1">
      <alignment horizontal="center"/>
    </xf>
    <xf numFmtId="164" fontId="0" fillId="3" borderId="2" xfId="1" applyNumberFormat="1" applyFont="1" applyFill="1" applyBorder="1"/>
    <xf numFmtId="164" fontId="0" fillId="0" borderId="2" xfId="1" applyNumberFormat="1" applyFont="1" applyBorder="1"/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0" fontId="0" fillId="3" borderId="2" xfId="3" applyNumberFormat="1" applyFont="1" applyFill="1" applyBorder="1"/>
    <xf numFmtId="165" fontId="0" fillId="0" borderId="2" xfId="2" applyNumberFormat="1" applyFont="1" applyBorder="1"/>
    <xf numFmtId="165" fontId="0" fillId="3" borderId="2" xfId="2" applyNumberFormat="1" applyFont="1" applyFill="1" applyBorder="1"/>
    <xf numFmtId="0" fontId="2" fillId="4" borderId="3" xfId="0" applyFont="1" applyFill="1" applyBorder="1"/>
    <xf numFmtId="0" fontId="7" fillId="0" borderId="3" xfId="0" applyFont="1" applyBorder="1"/>
    <xf numFmtId="166" fontId="0" fillId="0" borderId="0" xfId="0" applyNumberFormat="1"/>
    <xf numFmtId="0" fontId="2" fillId="0" borderId="0" xfId="0" applyFont="1" applyAlignment="1">
      <alignment horizontal="center" vertical="center"/>
    </xf>
    <xf numFmtId="164" fontId="2" fillId="0" borderId="3" xfId="1" applyNumberFormat="1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left" vertical="center"/>
    </xf>
    <xf numFmtId="9" fontId="8" fillId="0" borderId="0" xfId="3" applyFont="1" applyAlignment="1">
      <alignment vertical="center"/>
    </xf>
    <xf numFmtId="0" fontId="8" fillId="0" borderId="0" xfId="0" applyFont="1" applyAlignment="1">
      <alignment vertic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3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Slicer Style 1" pivot="0" table="0" count="1" xr9:uid="{40D5BA76-AA35-4A94-8882-7CE34EF1D402}"/>
  </tableStyles>
  <colors>
    <mruColors>
      <color rgb="FFF45A57"/>
      <color rgb="FFF46150"/>
      <color rgb="FFFFCC99"/>
    </mruColors>
  </colors>
  <extLst>
    <ext xmlns:x14="http://schemas.microsoft.com/office/spreadsheetml/2009/9/main" uri="{46F421CA-312F-682f-3DD2-61675219B42D}">
      <x14:dxfs count="1">
        <dxf>
          <fill>
            <patternFill>
              <bgColor rgb="FFFFCC99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linq.me/solutions/digital-business-car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16564</xdr:rowOff>
    </xdr:from>
    <xdr:to>
      <xdr:col>2</xdr:col>
      <xdr:colOff>1047792</xdr:colOff>
      <xdr:row>29</xdr:row>
      <xdr:rowOff>177879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2DD7F-7BF7-4665-8A57-51F51CF7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62129"/>
          <a:ext cx="4683857" cy="24473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D78A11-B5FE-4B23-8516-990F3A09607F}" name="Amortization" displayName="Amortization" ref="B4:G504" totalsRowShown="0" headerRowDxfId="2">
  <autoFilter ref="B4:G504" xr:uid="{1DD78A11-B5FE-4B23-8516-990F3A09607F}"/>
  <tableColumns count="6">
    <tableColumn id="1" xr3:uid="{69A17D56-79DE-4306-ADCB-CEA88E9EB929}" name="Payment #" dataDxfId="1">
      <calculatedColumnFormula>IF(F4&gt;0,B4+1,"")</calculatedColumnFormula>
    </tableColumn>
    <tableColumn id="2" xr3:uid="{D094DD35-C8A6-4EE6-8D4C-4A9F5534E3FA}" name="Payment"/>
    <tableColumn id="3" xr3:uid="{39C71957-DF47-4553-A955-716FFE56EEFF}" name="Principal"/>
    <tableColumn id="4" xr3:uid="{96C23D30-892A-444E-B155-30BF2E21A53F}" name="Interest"/>
    <tableColumn id="5" xr3:uid="{A54947AE-A105-458C-AEC3-E1E665E87F2E}" name="Balance"/>
    <tableColumn id="6" xr3:uid="{B1A1F778-55FD-4A0B-866A-BF91EEFCCD26}" name="Column1" dataDxfId="0">
      <calculatedColumnFormula>IF(Amortization[[#This Row],[Payment '#]]&gt;('Input Data'!$C$11*'Input Data'!$C$12),"paid","active")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1CCD-6A7B-49FC-A137-E6285B57585A}">
  <dimension ref="A1:E382"/>
  <sheetViews>
    <sheetView showGridLines="0" tabSelected="1" zoomScale="115" zoomScaleNormal="115" workbookViewId="0">
      <selection activeCell="E4" sqref="E4"/>
    </sheetView>
  </sheetViews>
  <sheetFormatPr defaultRowHeight="15" x14ac:dyDescent="0.25"/>
  <cols>
    <col min="1" max="1" width="39.85546875" bestFit="1" customWidth="1"/>
    <col min="2" max="2" width="14.7109375" customWidth="1"/>
    <col min="3" max="3" width="16" bestFit="1" customWidth="1"/>
    <col min="4" max="4" width="10.5703125" bestFit="1" customWidth="1"/>
    <col min="5" max="5" width="25" customWidth="1"/>
    <col min="6" max="6" width="22.28515625" customWidth="1"/>
    <col min="7" max="7" width="22.42578125" bestFit="1" customWidth="1"/>
    <col min="8" max="8" width="21.28515625" bestFit="1" customWidth="1"/>
    <col min="9" max="9" width="23" bestFit="1" customWidth="1"/>
    <col min="10" max="10" width="19.28515625" bestFit="1" customWidth="1"/>
  </cols>
  <sheetData>
    <row r="1" spans="1:5" ht="28.5" x14ac:dyDescent="0.25">
      <c r="A1" s="2" t="s">
        <v>2</v>
      </c>
    </row>
    <row r="2" spans="1:5" ht="21.75" x14ac:dyDescent="0.25">
      <c r="A2" s="3" t="s">
        <v>0</v>
      </c>
    </row>
    <row r="4" spans="1:5" x14ac:dyDescent="0.25">
      <c r="A4" s="1" t="s">
        <v>3</v>
      </c>
      <c r="B4" s="1"/>
    </row>
    <row r="5" spans="1:5" x14ac:dyDescent="0.25">
      <c r="A5" s="11" t="s">
        <v>4</v>
      </c>
      <c r="B5" s="9" t="s">
        <v>1</v>
      </c>
      <c r="C5" s="9">
        <v>450000</v>
      </c>
    </row>
    <row r="6" spans="1:5" x14ac:dyDescent="0.25">
      <c r="A6" s="12" t="s">
        <v>5</v>
      </c>
      <c r="B6" s="10" t="s">
        <v>1</v>
      </c>
      <c r="C6" s="10">
        <v>90000</v>
      </c>
    </row>
    <row r="7" spans="1:5" ht="11.25" customHeight="1" x14ac:dyDescent="0.25">
      <c r="A7" s="22"/>
      <c r="B7" s="23">
        <f>C6/C5</f>
        <v>0.2</v>
      </c>
      <c r="C7" s="24" t="s">
        <v>10</v>
      </c>
      <c r="D7" s="6"/>
      <c r="E7" s="7"/>
    </row>
    <row r="8" spans="1:5" x14ac:dyDescent="0.25">
      <c r="A8" s="11" t="s">
        <v>3</v>
      </c>
      <c r="B8" s="9" t="s">
        <v>9</v>
      </c>
      <c r="C8" s="9">
        <f>C5-C6</f>
        <v>360000</v>
      </c>
    </row>
    <row r="10" spans="1:5" x14ac:dyDescent="0.25">
      <c r="A10" s="11" t="s">
        <v>6</v>
      </c>
      <c r="B10" s="9" t="s">
        <v>1</v>
      </c>
      <c r="C10" s="13">
        <v>6.5500000000000003E-2</v>
      </c>
    </row>
    <row r="11" spans="1:5" x14ac:dyDescent="0.25">
      <c r="A11" s="12" t="s">
        <v>7</v>
      </c>
      <c r="B11" s="10" t="s">
        <v>1</v>
      </c>
      <c r="C11" s="14">
        <v>15</v>
      </c>
    </row>
    <row r="12" spans="1:5" x14ac:dyDescent="0.25">
      <c r="A12" s="11" t="s">
        <v>8</v>
      </c>
      <c r="B12" s="9" t="s">
        <v>1</v>
      </c>
      <c r="C12" s="15">
        <v>12</v>
      </c>
    </row>
    <row r="14" spans="1:5" x14ac:dyDescent="0.25">
      <c r="A14" s="16" t="s">
        <v>24</v>
      </c>
      <c r="B14" s="17" t="s">
        <v>9</v>
      </c>
      <c r="C14" s="20">
        <f>-PMT((C10/C12),(C11*C12),C8,0)</f>
        <v>3145.890257492752</v>
      </c>
    </row>
    <row r="15" spans="1:5" x14ac:dyDescent="0.25">
      <c r="A15" s="16" t="s">
        <v>22</v>
      </c>
      <c r="B15" s="17" t="s">
        <v>9</v>
      </c>
      <c r="C15" s="20">
        <f>(C14*(C11*C12))</f>
        <v>566260.24634869536</v>
      </c>
    </row>
    <row r="16" spans="1:5" x14ac:dyDescent="0.25">
      <c r="A16" s="16" t="s">
        <v>23</v>
      </c>
      <c r="B16" s="17" t="s">
        <v>9</v>
      </c>
      <c r="C16" s="21">
        <f>C15-C8</f>
        <v>206260.24634869536</v>
      </c>
    </row>
    <row r="380" spans="1:5" x14ac:dyDescent="0.25">
      <c r="A380" s="8"/>
      <c r="B380" s="5"/>
      <c r="C380" s="5"/>
      <c r="D380" s="5"/>
      <c r="E380" s="5"/>
    </row>
    <row r="381" spans="1:5" x14ac:dyDescent="0.25">
      <c r="A381" s="8"/>
      <c r="B381" s="5"/>
      <c r="C381" s="5"/>
      <c r="D381" s="5"/>
      <c r="E381" s="5"/>
    </row>
    <row r="382" spans="1:5" x14ac:dyDescent="0.25">
      <c r="A382" s="8"/>
      <c r="B382" s="5"/>
      <c r="C382" s="5"/>
      <c r="D382" s="5"/>
      <c r="E382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EEBB-9001-4C7F-89BA-AC28C0AF9518}">
  <dimension ref="B1:J504"/>
  <sheetViews>
    <sheetView showGridLines="0" workbookViewId="0">
      <selection activeCell="B2" sqref="B2"/>
    </sheetView>
  </sheetViews>
  <sheetFormatPr defaultRowHeight="15" x14ac:dyDescent="0.25"/>
  <cols>
    <col min="2" max="2" width="12.5703125" customWidth="1"/>
    <col min="3" max="6" width="16.7109375" customWidth="1"/>
    <col min="7" max="7" width="0" hidden="1" customWidth="1"/>
  </cols>
  <sheetData>
    <row r="1" spans="2:7" ht="28.5" x14ac:dyDescent="0.25">
      <c r="B1" s="2" t="s">
        <v>18</v>
      </c>
    </row>
    <row r="2" spans="2:7" x14ac:dyDescent="0.25">
      <c r="B2" t="s">
        <v>25</v>
      </c>
    </row>
    <row r="4" spans="2:7" x14ac:dyDescent="0.25">
      <c r="B4" s="4" t="s">
        <v>15</v>
      </c>
      <c r="C4" s="4" t="s">
        <v>11</v>
      </c>
      <c r="D4" s="4" t="s">
        <v>12</v>
      </c>
      <c r="E4" s="4" t="s">
        <v>13</v>
      </c>
      <c r="F4" s="4" t="s">
        <v>14</v>
      </c>
      <c r="G4" s="19" t="s">
        <v>17</v>
      </c>
    </row>
    <row r="5" spans="2:7" x14ac:dyDescent="0.25">
      <c r="B5" s="8">
        <v>1</v>
      </c>
      <c r="C5" s="5">
        <f>'Input Data'!C14</f>
        <v>3145.890257492752</v>
      </c>
      <c r="D5" s="5">
        <f>-PPMT(('Input Data'!$C$10/'Input Data'!$C$12),B5,('Input Data'!$C$11*'Input Data'!$C$12),'Input Data'!$C$8)</f>
        <v>1180.8902574927524</v>
      </c>
      <c r="E5" s="5">
        <f>C5-D5</f>
        <v>1964.9999999999995</v>
      </c>
      <c r="F5" s="5">
        <f>'Input Data'!$C$8-D5</f>
        <v>358819.10974250722</v>
      </c>
      <c r="G5" t="str">
        <f>IF(Amortization[[#This Row],[Payment '#]]&gt;('Input Data'!$C$11*'Input Data'!$C$12),"paid","active")</f>
        <v>active</v>
      </c>
    </row>
    <row r="6" spans="2:7" x14ac:dyDescent="0.25">
      <c r="B6" s="8">
        <f>IF(F5&gt;=0,B5+1,"")</f>
        <v>2</v>
      </c>
      <c r="C6" s="5">
        <f>IF(Amortization[[#This Row],[Column1]]="active",C5,"")</f>
        <v>3145.890257492752</v>
      </c>
      <c r="D6" s="5">
        <f>IF(Amortization[[#This Row],[Column1]]="active",-PPMT(('Input Data'!$C$10/'Input Data'!$C$12),B6,('Input Data'!$C$11*'Input Data'!$C$12),'Input Data'!$C$8),"")</f>
        <v>1187.3359501482337</v>
      </c>
      <c r="E6" s="5">
        <f>IF(Amortization[[#This Row],[Column1]]="active",C6-D6,"")</f>
        <v>1958.5543073445183</v>
      </c>
      <c r="F6" s="5">
        <f>IF(Amortization[[#This Row],[Column1]]="active",ROUND(($F5-D6),2),"")</f>
        <v>357631.77</v>
      </c>
      <c r="G6" t="str">
        <f>IF(Amortization[[#This Row],[Payment '#]]&gt;('Input Data'!$C$11*'Input Data'!$C$12),"paid","active")</f>
        <v>active</v>
      </c>
    </row>
    <row r="7" spans="2:7" x14ac:dyDescent="0.25">
      <c r="B7" s="8">
        <f t="shared" ref="B7:B70" si="0">IF(F6&gt;=0,B6+1,"")</f>
        <v>3</v>
      </c>
      <c r="C7" s="5">
        <f>IF(Amortization[[#This Row],[Column1]]="active",C6,"")</f>
        <v>3145.890257492752</v>
      </c>
      <c r="D7" s="5">
        <f>IF(Amortization[[#This Row],[Column1]]="active",-PPMT(('Input Data'!$C$10/'Input Data'!$C$12),B7,('Input Data'!$C$11*'Input Data'!$C$12),'Input Data'!$C$8),"")</f>
        <v>1193.8168255427927</v>
      </c>
      <c r="E7" s="5">
        <f>IF(Amortization[[#This Row],[Column1]]="active",C7-D7,"")</f>
        <v>1952.0734319499593</v>
      </c>
      <c r="F7" s="5">
        <f>IF(Amortization[[#This Row],[Column1]]="active",ROUND(($F6-D7),2),"")</f>
        <v>356437.95</v>
      </c>
      <c r="G7" t="str">
        <f>IF(Amortization[[#This Row],[Payment '#]]&gt;('Input Data'!$C$11*'Input Data'!$C$12),"paid","active")</f>
        <v>active</v>
      </c>
    </row>
    <row r="8" spans="2:7" x14ac:dyDescent="0.25">
      <c r="B8" s="8">
        <f t="shared" si="0"/>
        <v>4</v>
      </c>
      <c r="C8" s="5">
        <f>IF(Amortization[[#This Row],[Column1]]="active",C7,"")</f>
        <v>3145.890257492752</v>
      </c>
      <c r="D8" s="5">
        <f>IF(Amortization[[#This Row],[Column1]]="active",-PPMT(('Input Data'!$C$10/'Input Data'!$C$12),B8,('Input Data'!$C$11*'Input Data'!$C$12),'Input Data'!$C$8),"")</f>
        <v>1200.333075715547</v>
      </c>
      <c r="E8" s="5">
        <f>IF(Amortization[[#This Row],[Column1]]="active",C8-D8,"")</f>
        <v>1945.557181777205</v>
      </c>
      <c r="F8" s="5">
        <f>IF(Amortization[[#This Row],[Column1]]="active",ROUND(($F7-D8),2),"")</f>
        <v>355237.62</v>
      </c>
      <c r="G8" t="str">
        <f>IF(Amortization[[#This Row],[Payment '#]]&gt;('Input Data'!$C$11*'Input Data'!$C$12),"paid","active")</f>
        <v>active</v>
      </c>
    </row>
    <row r="9" spans="2:7" x14ac:dyDescent="0.25">
      <c r="B9" s="8">
        <f t="shared" si="0"/>
        <v>5</v>
      </c>
      <c r="C9" s="5">
        <f>IF(Amortization[[#This Row],[Column1]]="active",C8,"")</f>
        <v>3145.890257492752</v>
      </c>
      <c r="D9" s="5">
        <f>IF(Amortization[[#This Row],[Column1]]="active",-PPMT(('Input Data'!$C$10/'Input Data'!$C$12),B9,('Input Data'!$C$11*'Input Data'!$C$12),'Input Data'!$C$8),"")</f>
        <v>1206.8848937538278</v>
      </c>
      <c r="E9" s="5">
        <f>IF(Amortization[[#This Row],[Column1]]="active",C9-D9,"")</f>
        <v>1939.0053637389242</v>
      </c>
      <c r="F9" s="5">
        <f>IF(Amortization[[#This Row],[Column1]]="active",ROUND(($F8-D9),2),"")</f>
        <v>354030.74</v>
      </c>
      <c r="G9" t="str">
        <f>IF(Amortization[[#This Row],[Payment '#]]&gt;('Input Data'!$C$11*'Input Data'!$C$12),"paid","active")</f>
        <v>active</v>
      </c>
    </row>
    <row r="10" spans="2:7" x14ac:dyDescent="0.25">
      <c r="B10" s="8">
        <f t="shared" si="0"/>
        <v>6</v>
      </c>
      <c r="C10" s="5">
        <f>IF(Amortization[[#This Row],[Column1]]="active",C9,"")</f>
        <v>3145.890257492752</v>
      </c>
      <c r="D10" s="5">
        <f>IF(Amortization[[#This Row],[Column1]]="active",-PPMT(('Input Data'!$C$10/'Input Data'!$C$12),B10,('Input Data'!$C$11*'Input Data'!$C$12),'Input Data'!$C$8),"")</f>
        <v>1213.4724737989009</v>
      </c>
      <c r="E10" s="5">
        <f>IF(Amortization[[#This Row],[Column1]]="active",C10-D10,"")</f>
        <v>1932.4177836938511</v>
      </c>
      <c r="F10" s="5">
        <f>IF(Amortization[[#This Row],[Column1]]="active",ROUND(($F9-D10),2),"")</f>
        <v>352817.27</v>
      </c>
      <c r="G10" t="str">
        <f>IF(Amortization[[#This Row],[Payment '#]]&gt;('Input Data'!$C$11*'Input Data'!$C$12),"paid","active")</f>
        <v>active</v>
      </c>
    </row>
    <row r="11" spans="2:7" x14ac:dyDescent="0.25">
      <c r="B11" s="8">
        <f t="shared" si="0"/>
        <v>7</v>
      </c>
      <c r="C11" s="5">
        <f>IF(Amortization[[#This Row],[Column1]]="active",C10,"")</f>
        <v>3145.890257492752</v>
      </c>
      <c r="D11" s="5">
        <f>IF(Amortization[[#This Row],[Column1]]="active",-PPMT(('Input Data'!$C$10/'Input Data'!$C$12),B11,('Input Data'!$C$11*'Input Data'!$C$12),'Input Data'!$C$8),"")</f>
        <v>1220.0960110517196</v>
      </c>
      <c r="E11" s="5">
        <f>IF(Amortization[[#This Row],[Column1]]="active",C11-D11,"")</f>
        <v>1925.7942464410323</v>
      </c>
      <c r="F11" s="5">
        <f>IF(Amortization[[#This Row],[Column1]]="active",ROUND(($F10-D11),2),"")</f>
        <v>351597.17</v>
      </c>
      <c r="G11" t="str">
        <f>IF(Amortization[[#This Row],[Payment '#]]&gt;('Input Data'!$C$11*'Input Data'!$C$12),"paid","active")</f>
        <v>active</v>
      </c>
    </row>
    <row r="12" spans="2:7" x14ac:dyDescent="0.25">
      <c r="B12" s="8">
        <f t="shared" si="0"/>
        <v>8</v>
      </c>
      <c r="C12" s="5">
        <f>IF(Amortization[[#This Row],[Column1]]="active",C11,"")</f>
        <v>3145.890257492752</v>
      </c>
      <c r="D12" s="5">
        <f>IF(Amortization[[#This Row],[Column1]]="active",-PPMT(('Input Data'!$C$10/'Input Data'!$C$12),B12,('Input Data'!$C$11*'Input Data'!$C$12),'Input Data'!$C$8),"")</f>
        <v>1226.7557017787105</v>
      </c>
      <c r="E12" s="5">
        <f>IF(Amortization[[#This Row],[Column1]]="active",C12-D12,"")</f>
        <v>1919.1345557140414</v>
      </c>
      <c r="F12" s="5">
        <f>IF(Amortization[[#This Row],[Column1]]="active",ROUND(($F11-D12),2),"")</f>
        <v>350370.41</v>
      </c>
      <c r="G12" t="str">
        <f>IF(Amortization[[#This Row],[Payment '#]]&gt;('Input Data'!$C$11*'Input Data'!$C$12),"paid","active")</f>
        <v>active</v>
      </c>
    </row>
    <row r="13" spans="2:7" x14ac:dyDescent="0.25">
      <c r="B13" s="8">
        <f t="shared" si="0"/>
        <v>9</v>
      </c>
      <c r="C13" s="5">
        <f>IF(Amortization[[#This Row],[Column1]]="active",C12,"")</f>
        <v>3145.890257492752</v>
      </c>
      <c r="D13" s="5">
        <f>IF(Amortization[[#This Row],[Column1]]="active",-PPMT(('Input Data'!$C$10/'Input Data'!$C$12),B13,('Input Data'!$C$11*'Input Data'!$C$12),'Input Data'!$C$8),"")</f>
        <v>1233.4517433175859</v>
      </c>
      <c r="E13" s="5">
        <f>IF(Amortization[[#This Row],[Column1]]="active",C13-D13,"")</f>
        <v>1912.4385141751661</v>
      </c>
      <c r="F13" s="5">
        <f>IF(Amortization[[#This Row],[Column1]]="active",ROUND(($F12-D13),2),"")</f>
        <v>349136.96</v>
      </c>
      <c r="G13" t="str">
        <f>IF(Amortization[[#This Row],[Payment '#]]&gt;('Input Data'!$C$11*'Input Data'!$C$12),"paid","active")</f>
        <v>active</v>
      </c>
    </row>
    <row r="14" spans="2:7" x14ac:dyDescent="0.25">
      <c r="B14" s="8">
        <f t="shared" si="0"/>
        <v>10</v>
      </c>
      <c r="C14" s="5">
        <f>IF(Amortization[[#This Row],[Column1]]="active",C13,"")</f>
        <v>3145.890257492752</v>
      </c>
      <c r="D14" s="5">
        <f>IF(Amortization[[#This Row],[Column1]]="active",-PPMT(('Input Data'!$C$10/'Input Data'!$C$12),B14,('Input Data'!$C$11*'Input Data'!$C$12),'Input Data'!$C$8),"")</f>
        <v>1240.1843340831945</v>
      </c>
      <c r="E14" s="5">
        <f>IF(Amortization[[#This Row],[Column1]]="active",C14-D14,"")</f>
        <v>1905.7059234095575</v>
      </c>
      <c r="F14" s="5">
        <f>IF(Amortization[[#This Row],[Column1]]="active",ROUND(($F13-D14),2),"")</f>
        <v>347896.78</v>
      </c>
      <c r="G14" t="str">
        <f>IF(Amortization[[#This Row],[Payment '#]]&gt;('Input Data'!$C$11*'Input Data'!$C$12),"paid","active")</f>
        <v>active</v>
      </c>
    </row>
    <row r="15" spans="2:7" x14ac:dyDescent="0.25">
      <c r="B15" s="8">
        <f t="shared" si="0"/>
        <v>11</v>
      </c>
      <c r="C15" s="5">
        <f>IF(Amortization[[#This Row],[Column1]]="active",C14,"")</f>
        <v>3145.890257492752</v>
      </c>
      <c r="D15" s="5">
        <f>IF(Amortization[[#This Row],[Column1]]="active",-PPMT(('Input Data'!$C$10/'Input Data'!$C$12),B15,('Input Data'!$C$11*'Input Data'!$C$12),'Input Data'!$C$8),"")</f>
        <v>1246.9536735733986</v>
      </c>
      <c r="E15" s="5">
        <f>IF(Amortization[[#This Row],[Column1]]="active",C15-D15,"")</f>
        <v>1898.9365839193533</v>
      </c>
      <c r="F15" s="5">
        <f>IF(Amortization[[#This Row],[Column1]]="active",ROUND(($F14-D15),2),"")</f>
        <v>346649.83</v>
      </c>
      <c r="G15" t="str">
        <f>IF(Amortization[[#This Row],[Payment '#]]&gt;('Input Data'!$C$11*'Input Data'!$C$12),"paid","active")</f>
        <v>active</v>
      </c>
    </row>
    <row r="16" spans="2:7" x14ac:dyDescent="0.25">
      <c r="B16" s="8">
        <f t="shared" si="0"/>
        <v>12</v>
      </c>
      <c r="C16" s="5">
        <f>IF(Amortization[[#This Row],[Column1]]="active",C15,"")</f>
        <v>3145.890257492752</v>
      </c>
      <c r="D16" s="5">
        <f>IF(Amortization[[#This Row],[Column1]]="active",-PPMT(('Input Data'!$C$10/'Input Data'!$C$12),B16,('Input Data'!$C$11*'Input Data'!$C$12),'Input Data'!$C$8),"")</f>
        <v>1253.7599623749866</v>
      </c>
      <c r="E16" s="5">
        <f>IF(Amortization[[#This Row],[Column1]]="active",C16-D16,"")</f>
        <v>1892.1302951177654</v>
      </c>
      <c r="F16" s="5">
        <f>IF(Amortization[[#This Row],[Column1]]="active",ROUND(($F15-D16),2),"")</f>
        <v>345396.07</v>
      </c>
      <c r="G16" t="str">
        <f>IF(Amortization[[#This Row],[Payment '#]]&gt;('Input Data'!$C$11*'Input Data'!$C$12),"paid","active")</f>
        <v>active</v>
      </c>
    </row>
    <row r="17" spans="2:7" x14ac:dyDescent="0.25">
      <c r="B17" s="8">
        <f t="shared" si="0"/>
        <v>13</v>
      </c>
      <c r="C17" s="5">
        <f>IF(Amortization[[#This Row],[Column1]]="active",C16,"")</f>
        <v>3145.890257492752</v>
      </c>
      <c r="D17" s="5">
        <f>IF(Amortization[[#This Row],[Column1]]="active",-PPMT(('Input Data'!$C$10/'Input Data'!$C$12),B17,('Input Data'!$C$11*'Input Data'!$C$12),'Input Data'!$C$8),"")</f>
        <v>1260.6034021696169</v>
      </c>
      <c r="E17" s="5">
        <f>IF(Amortization[[#This Row],[Column1]]="active",C17-D17,"")</f>
        <v>1885.2868553231351</v>
      </c>
      <c r="F17" s="5">
        <f>IF(Amortization[[#This Row],[Column1]]="active",ROUND(($F16-D17),2),"")</f>
        <v>344135.47</v>
      </c>
      <c r="G17" t="str">
        <f>IF(Amortization[[#This Row],[Payment '#]]&gt;('Input Data'!$C$11*'Input Data'!$C$12),"paid","active")</f>
        <v>active</v>
      </c>
    </row>
    <row r="18" spans="2:7" x14ac:dyDescent="0.25">
      <c r="B18" s="8">
        <f t="shared" si="0"/>
        <v>14</v>
      </c>
      <c r="C18" s="5">
        <f>IF(Amortization[[#This Row],[Column1]]="active",C17,"")</f>
        <v>3145.890257492752</v>
      </c>
      <c r="D18" s="5">
        <f>IF(Amortization[[#This Row],[Column1]]="active",-PPMT(('Input Data'!$C$10/'Input Data'!$C$12),B18,('Input Data'!$C$11*'Input Data'!$C$12),'Input Data'!$C$8),"")</f>
        <v>1267.4841957397928</v>
      </c>
      <c r="E18" s="5">
        <f>IF(Amortization[[#This Row],[Column1]]="active",C18-D18,"")</f>
        <v>1878.4060617529592</v>
      </c>
      <c r="F18" s="5">
        <f>IF(Amortization[[#This Row],[Column1]]="active",ROUND(($F17-D18),2),"")</f>
        <v>342867.99</v>
      </c>
      <c r="G18" t="str">
        <f>IF(Amortization[[#This Row],[Payment '#]]&gt;('Input Data'!$C$11*'Input Data'!$C$12),"paid","active")</f>
        <v>active</v>
      </c>
    </row>
    <row r="19" spans="2:7" x14ac:dyDescent="0.25">
      <c r="B19" s="8">
        <f t="shared" si="0"/>
        <v>15</v>
      </c>
      <c r="C19" s="5">
        <f>IF(Amortization[[#This Row],[Column1]]="active",C18,"")</f>
        <v>3145.890257492752</v>
      </c>
      <c r="D19" s="5">
        <f>IF(Amortization[[#This Row],[Column1]]="active",-PPMT(('Input Data'!$C$10/'Input Data'!$C$12),B19,('Input Data'!$C$11*'Input Data'!$C$12),'Input Data'!$C$8),"")</f>
        <v>1274.4025469748724</v>
      </c>
      <c r="E19" s="5">
        <f>IF(Amortization[[#This Row],[Column1]]="active",C19-D19,"")</f>
        <v>1871.4877105178796</v>
      </c>
      <c r="F19" s="5">
        <f>IF(Amortization[[#This Row],[Column1]]="active",ROUND(($F18-D19),2),"")</f>
        <v>341593.59</v>
      </c>
      <c r="G19" t="str">
        <f>IF(Amortization[[#This Row],[Payment '#]]&gt;('Input Data'!$C$11*'Input Data'!$C$12),"paid","active")</f>
        <v>active</v>
      </c>
    </row>
    <row r="20" spans="2:7" x14ac:dyDescent="0.25">
      <c r="B20" s="8">
        <f t="shared" si="0"/>
        <v>16</v>
      </c>
      <c r="C20" s="5">
        <f>IF(Amortization[[#This Row],[Column1]]="active",C19,"")</f>
        <v>3145.890257492752</v>
      </c>
      <c r="D20" s="5">
        <f>IF(Amortization[[#This Row],[Column1]]="active",-PPMT(('Input Data'!$C$10/'Input Data'!$C$12),B20,('Input Data'!$C$11*'Input Data'!$C$12),'Input Data'!$C$8),"")</f>
        <v>1281.3586608771102</v>
      </c>
      <c r="E20" s="5">
        <f>IF(Amortization[[#This Row],[Column1]]="active",C20-D20,"")</f>
        <v>1864.5315966156418</v>
      </c>
      <c r="F20" s="5">
        <f>IF(Amortization[[#This Row],[Column1]]="active",ROUND(($F19-D20),2),"")</f>
        <v>340312.23</v>
      </c>
      <c r="G20" t="str">
        <f>IF(Amortization[[#This Row],[Payment '#]]&gt;('Input Data'!$C$11*'Input Data'!$C$12),"paid","active")</f>
        <v>active</v>
      </c>
    </row>
    <row r="21" spans="2:7" x14ac:dyDescent="0.25">
      <c r="B21" s="8">
        <f t="shared" si="0"/>
        <v>17</v>
      </c>
      <c r="C21" s="5">
        <f>IF(Amortization[[#This Row],[Column1]]="active",C20,"")</f>
        <v>3145.890257492752</v>
      </c>
      <c r="D21" s="5">
        <f>IF(Amortization[[#This Row],[Column1]]="active",-PPMT(('Input Data'!$C$10/'Input Data'!$C$12),B21,('Input Data'!$C$11*'Input Data'!$C$12),'Input Data'!$C$8),"")</f>
        <v>1288.3527435677308</v>
      </c>
      <c r="E21" s="5">
        <f>IF(Amortization[[#This Row],[Column1]]="active",C21-D21,"")</f>
        <v>1857.5375139250211</v>
      </c>
      <c r="F21" s="5">
        <f>IF(Amortization[[#This Row],[Column1]]="active",ROUND(($F20-D21),2),"")</f>
        <v>339023.88</v>
      </c>
      <c r="G21" t="str">
        <f>IF(Amortization[[#This Row],[Payment '#]]&gt;('Input Data'!$C$11*'Input Data'!$C$12),"paid","active")</f>
        <v>active</v>
      </c>
    </row>
    <row r="22" spans="2:7" x14ac:dyDescent="0.25">
      <c r="B22" s="8">
        <f t="shared" si="0"/>
        <v>18</v>
      </c>
      <c r="C22" s="5">
        <f>IF(Amortization[[#This Row],[Column1]]="active",C21,"")</f>
        <v>3145.890257492752</v>
      </c>
      <c r="D22" s="5">
        <f>IF(Amortization[[#This Row],[Column1]]="active",-PPMT(('Input Data'!$C$10/'Input Data'!$C$12),B22,('Input Data'!$C$11*'Input Data'!$C$12),'Input Data'!$C$8),"")</f>
        <v>1295.3850022930383</v>
      </c>
      <c r="E22" s="5">
        <f>IF(Amortization[[#This Row],[Column1]]="active",C22-D22,"")</f>
        <v>1850.5052551997137</v>
      </c>
      <c r="F22" s="5">
        <f>IF(Amortization[[#This Row],[Column1]]="active",ROUND(($F21-D22),2),"")</f>
        <v>337728.49</v>
      </c>
      <c r="G22" t="str">
        <f>IF(Amortization[[#This Row],[Payment '#]]&gt;('Input Data'!$C$11*'Input Data'!$C$12),"paid","active")</f>
        <v>active</v>
      </c>
    </row>
    <row r="23" spans="2:7" x14ac:dyDescent="0.25">
      <c r="B23" s="8">
        <f t="shared" si="0"/>
        <v>19</v>
      </c>
      <c r="C23" s="5">
        <f>IF(Amortization[[#This Row],[Column1]]="active",C22,"")</f>
        <v>3145.890257492752</v>
      </c>
      <c r="D23" s="5">
        <f>IF(Amortization[[#This Row],[Column1]]="active",-PPMT(('Input Data'!$C$10/'Input Data'!$C$12),B23,('Input Data'!$C$11*'Input Data'!$C$12),'Input Data'!$C$8),"")</f>
        <v>1302.4556454305546</v>
      </c>
      <c r="E23" s="5">
        <f>IF(Amortization[[#This Row],[Column1]]="active",C23-D23,"")</f>
        <v>1843.4346120621974</v>
      </c>
      <c r="F23" s="5">
        <f>IF(Amortization[[#This Row],[Column1]]="active",ROUND(($F22-D23),2),"")</f>
        <v>336426.03</v>
      </c>
      <c r="G23" t="str">
        <f>IF(Amortization[[#This Row],[Payment '#]]&gt;('Input Data'!$C$11*'Input Data'!$C$12),"paid","active")</f>
        <v>active</v>
      </c>
    </row>
    <row r="24" spans="2:7" x14ac:dyDescent="0.25">
      <c r="B24" s="8">
        <f t="shared" si="0"/>
        <v>20</v>
      </c>
      <c r="C24" s="5">
        <f>IF(Amortization[[#This Row],[Column1]]="active",C23,"")</f>
        <v>3145.890257492752</v>
      </c>
      <c r="D24" s="5">
        <f>IF(Amortization[[#This Row],[Column1]]="active",-PPMT(('Input Data'!$C$10/'Input Data'!$C$12),B24,('Input Data'!$C$11*'Input Data'!$C$12),'Input Data'!$C$8),"")</f>
        <v>1309.5648824951961</v>
      </c>
      <c r="E24" s="5">
        <f>IF(Amortization[[#This Row],[Column1]]="active",C24-D24,"")</f>
        <v>1836.3253749975559</v>
      </c>
      <c r="F24" s="5">
        <f>IF(Amortization[[#This Row],[Column1]]="active",ROUND(($F23-D24),2),"")</f>
        <v>335116.46999999997</v>
      </c>
      <c r="G24" t="str">
        <f>IF(Amortization[[#This Row],[Payment '#]]&gt;('Input Data'!$C$11*'Input Data'!$C$12),"paid","active")</f>
        <v>active</v>
      </c>
    </row>
    <row r="25" spans="2:7" x14ac:dyDescent="0.25">
      <c r="B25" s="8">
        <f t="shared" si="0"/>
        <v>21</v>
      </c>
      <c r="C25" s="5">
        <f>IF(Amortization[[#This Row],[Column1]]="active",C24,"")</f>
        <v>3145.890257492752</v>
      </c>
      <c r="D25" s="5">
        <f>IF(Amortization[[#This Row],[Column1]]="active",-PPMT(('Input Data'!$C$10/'Input Data'!$C$12),B25,('Input Data'!$C$11*'Input Data'!$C$12),'Input Data'!$C$8),"")</f>
        <v>1316.7129241454825</v>
      </c>
      <c r="E25" s="5">
        <f>IF(Amortization[[#This Row],[Column1]]="active",C25-D25,"")</f>
        <v>1829.1773333472695</v>
      </c>
      <c r="F25" s="5">
        <f>IF(Amortization[[#This Row],[Column1]]="active",ROUND(($F24-D25),2),"")</f>
        <v>333799.76</v>
      </c>
      <c r="G25" t="str">
        <f>IF(Amortization[[#This Row],[Payment '#]]&gt;('Input Data'!$C$11*'Input Data'!$C$12),"paid","active")</f>
        <v>active</v>
      </c>
    </row>
    <row r="26" spans="2:7" x14ac:dyDescent="0.25">
      <c r="B26" s="8">
        <f t="shared" si="0"/>
        <v>22</v>
      </c>
      <c r="C26" s="5">
        <f>IF(Amortization[[#This Row],[Column1]]="active",C25,"")</f>
        <v>3145.890257492752</v>
      </c>
      <c r="D26" s="5">
        <f>IF(Amortization[[#This Row],[Column1]]="active",-PPMT(('Input Data'!$C$10/'Input Data'!$C$12),B26,('Input Data'!$C$11*'Input Data'!$C$12),'Input Data'!$C$8),"")</f>
        <v>1323.8999821897764</v>
      </c>
      <c r="E26" s="5">
        <f>IF(Amortization[[#This Row],[Column1]]="active",C26-D26,"")</f>
        <v>1821.9902753029755</v>
      </c>
      <c r="F26" s="5">
        <f>IF(Amortization[[#This Row],[Column1]]="active",ROUND(($F25-D26),2),"")</f>
        <v>332475.86</v>
      </c>
      <c r="G26" t="str">
        <f>IF(Amortization[[#This Row],[Payment '#]]&gt;('Input Data'!$C$11*'Input Data'!$C$12),"paid","active")</f>
        <v>active</v>
      </c>
    </row>
    <row r="27" spans="2:7" x14ac:dyDescent="0.25">
      <c r="B27" s="8">
        <f t="shared" si="0"/>
        <v>23</v>
      </c>
      <c r="C27" s="5">
        <f>IF(Amortization[[#This Row],[Column1]]="active",C26,"")</f>
        <v>3145.890257492752</v>
      </c>
      <c r="D27" s="5">
        <f>IF(Amortization[[#This Row],[Column1]]="active",-PPMT(('Input Data'!$C$10/'Input Data'!$C$12),B27,('Input Data'!$C$11*'Input Data'!$C$12),'Input Data'!$C$8),"")</f>
        <v>1331.1262695925623</v>
      </c>
      <c r="E27" s="5">
        <f>IF(Amortization[[#This Row],[Column1]]="active",C27-D27,"")</f>
        <v>1814.7639879001897</v>
      </c>
      <c r="F27" s="5">
        <f>IF(Amortization[[#This Row],[Column1]]="active",ROUND(($F26-D27),2),"")</f>
        <v>331144.73</v>
      </c>
      <c r="G27" t="str">
        <f>IF(Amortization[[#This Row],[Payment '#]]&gt;('Input Data'!$C$11*'Input Data'!$C$12),"paid","active")</f>
        <v>active</v>
      </c>
    </row>
    <row r="28" spans="2:7" x14ac:dyDescent="0.25">
      <c r="B28" s="8">
        <f t="shared" si="0"/>
        <v>24</v>
      </c>
      <c r="C28" s="5">
        <f>IF(Amortization[[#This Row],[Column1]]="active",C27,"")</f>
        <v>3145.890257492752</v>
      </c>
      <c r="D28" s="5">
        <f>IF(Amortization[[#This Row],[Column1]]="active",-PPMT(('Input Data'!$C$10/'Input Data'!$C$12),B28,('Input Data'!$C$11*'Input Data'!$C$12),'Input Data'!$C$8),"")</f>
        <v>1338.3920004807551</v>
      </c>
      <c r="E28" s="5">
        <f>IF(Amortization[[#This Row],[Column1]]="active",C28-D28,"")</f>
        <v>1807.4982570119969</v>
      </c>
      <c r="F28" s="5">
        <f>IF(Amortization[[#This Row],[Column1]]="active",ROUND(($F27-D28),2),"")</f>
        <v>329806.34000000003</v>
      </c>
      <c r="G28" t="str">
        <f>IF(Amortization[[#This Row],[Payment '#]]&gt;('Input Data'!$C$11*'Input Data'!$C$12),"paid","active")</f>
        <v>active</v>
      </c>
    </row>
    <row r="29" spans="2:7" x14ac:dyDescent="0.25">
      <c r="B29" s="8">
        <f t="shared" si="0"/>
        <v>25</v>
      </c>
      <c r="C29" s="5">
        <f>IF(Amortization[[#This Row],[Column1]]="active",C28,"")</f>
        <v>3145.890257492752</v>
      </c>
      <c r="D29" s="5">
        <f>IF(Amortization[[#This Row],[Column1]]="active",-PPMT(('Input Data'!$C$10/'Input Data'!$C$12),B29,('Input Data'!$C$11*'Input Data'!$C$12),'Input Data'!$C$8),"")</f>
        <v>1345.697390150046</v>
      </c>
      <c r="E29" s="5">
        <f>IF(Amortization[[#This Row],[Column1]]="active",C29-D29,"")</f>
        <v>1800.192867342706</v>
      </c>
      <c r="F29" s="5">
        <f>IF(Amortization[[#This Row],[Column1]]="active",ROUND(($F28-D29),2),"")</f>
        <v>328460.64</v>
      </c>
      <c r="G29" t="str">
        <f>IF(Amortization[[#This Row],[Payment '#]]&gt;('Input Data'!$C$11*'Input Data'!$C$12),"paid","active")</f>
        <v>active</v>
      </c>
    </row>
    <row r="30" spans="2:7" x14ac:dyDescent="0.25">
      <c r="B30" s="8">
        <f t="shared" si="0"/>
        <v>26</v>
      </c>
      <c r="C30" s="5">
        <f>IF(Amortization[[#This Row],[Column1]]="active",C29,"")</f>
        <v>3145.890257492752</v>
      </c>
      <c r="D30" s="5">
        <f>IF(Amortization[[#This Row],[Column1]]="active",-PPMT(('Input Data'!$C$10/'Input Data'!$C$12),B30,('Input Data'!$C$11*'Input Data'!$C$12),'Input Data'!$C$8),"")</f>
        <v>1353.0426550712816</v>
      </c>
      <c r="E30" s="5">
        <f>IF(Amortization[[#This Row],[Column1]]="active",C30-D30,"")</f>
        <v>1792.8476024214704</v>
      </c>
      <c r="F30" s="5">
        <f>IF(Amortization[[#This Row],[Column1]]="active",ROUND(($F29-D30),2),"")</f>
        <v>327107.59999999998</v>
      </c>
      <c r="G30" t="str">
        <f>IF(Amortization[[#This Row],[Payment '#]]&gt;('Input Data'!$C$11*'Input Data'!$C$12),"paid","active")</f>
        <v>active</v>
      </c>
    </row>
    <row r="31" spans="2:7" x14ac:dyDescent="0.25">
      <c r="B31" s="8">
        <f t="shared" si="0"/>
        <v>27</v>
      </c>
      <c r="C31" s="5">
        <f>IF(Amortization[[#This Row],[Column1]]="active",C30,"")</f>
        <v>3145.890257492752</v>
      </c>
      <c r="D31" s="5">
        <f>IF(Amortization[[#This Row],[Column1]]="active",-PPMT(('Input Data'!$C$10/'Input Data'!$C$12),B31,('Input Data'!$C$11*'Input Data'!$C$12),'Input Data'!$C$8),"")</f>
        <v>1360.428012896879</v>
      </c>
      <c r="E31" s="5">
        <f>IF(Amortization[[#This Row],[Column1]]="active",C31-D31,"")</f>
        <v>1785.462244595873</v>
      </c>
      <c r="F31" s="5">
        <f>IF(Amortization[[#This Row],[Column1]]="active",ROUND(($F30-D31),2),"")</f>
        <v>325747.17</v>
      </c>
      <c r="G31" t="str">
        <f>IF(Amortization[[#This Row],[Payment '#]]&gt;('Input Data'!$C$11*'Input Data'!$C$12),"paid","active")</f>
        <v>active</v>
      </c>
    </row>
    <row r="32" spans="2:7" x14ac:dyDescent="0.25">
      <c r="B32" s="8">
        <f t="shared" si="0"/>
        <v>28</v>
      </c>
      <c r="C32" s="5">
        <f>IF(Amortization[[#This Row],[Column1]]="active",C31,"")</f>
        <v>3145.890257492752</v>
      </c>
      <c r="D32" s="5">
        <f>IF(Amortization[[#This Row],[Column1]]="active",-PPMT(('Input Data'!$C$10/'Input Data'!$C$12),B32,('Input Data'!$C$11*'Input Data'!$C$12),'Input Data'!$C$8),"")</f>
        <v>1367.8536824672744</v>
      </c>
      <c r="E32" s="5">
        <f>IF(Amortization[[#This Row],[Column1]]="active",C32-D32,"")</f>
        <v>1778.0365750254775</v>
      </c>
      <c r="F32" s="5">
        <f>IF(Amortization[[#This Row],[Column1]]="active",ROUND(($F31-D32),2),"")</f>
        <v>324379.32</v>
      </c>
      <c r="G32" t="str">
        <f>IF(Amortization[[#This Row],[Payment '#]]&gt;('Input Data'!$C$11*'Input Data'!$C$12),"paid","active")</f>
        <v>active</v>
      </c>
    </row>
    <row r="33" spans="2:7" x14ac:dyDescent="0.25">
      <c r="B33" s="8">
        <f t="shared" si="0"/>
        <v>29</v>
      </c>
      <c r="C33" s="5">
        <f>IF(Amortization[[#This Row],[Column1]]="active",C32,"")</f>
        <v>3145.890257492752</v>
      </c>
      <c r="D33" s="5">
        <f>IF(Amortization[[#This Row],[Column1]]="active",-PPMT(('Input Data'!$C$10/'Input Data'!$C$12),B33,('Input Data'!$C$11*'Input Data'!$C$12),'Input Data'!$C$8),"")</f>
        <v>1375.3198838174083</v>
      </c>
      <c r="E33" s="5">
        <f>IF(Amortization[[#This Row],[Column1]]="active",C33-D33,"")</f>
        <v>1770.5703736753437</v>
      </c>
      <c r="F33" s="5">
        <f>IF(Amortization[[#This Row],[Column1]]="active",ROUND(($F32-D33),2),"")</f>
        <v>323004</v>
      </c>
      <c r="G33" t="str">
        <f>IF(Amortization[[#This Row],[Payment '#]]&gt;('Input Data'!$C$11*'Input Data'!$C$12),"paid","active")</f>
        <v>active</v>
      </c>
    </row>
    <row r="34" spans="2:7" x14ac:dyDescent="0.25">
      <c r="B34" s="8">
        <f t="shared" si="0"/>
        <v>30</v>
      </c>
      <c r="C34" s="5">
        <f>IF(Amortization[[#This Row],[Column1]]="active",C33,"")</f>
        <v>3145.890257492752</v>
      </c>
      <c r="D34" s="5">
        <f>IF(Amortization[[#This Row],[Column1]]="active",-PPMT(('Input Data'!$C$10/'Input Data'!$C$12),B34,('Input Data'!$C$11*'Input Data'!$C$12),'Input Data'!$C$8),"")</f>
        <v>1382.8268381832452</v>
      </c>
      <c r="E34" s="5">
        <f>IF(Amortization[[#This Row],[Column1]]="active",C34-D34,"")</f>
        <v>1763.0634193095068</v>
      </c>
      <c r="F34" s="5">
        <f>IF(Amortization[[#This Row],[Column1]]="active",ROUND(($F33-D34),2),"")</f>
        <v>321621.17</v>
      </c>
      <c r="G34" t="str">
        <f>IF(Amortization[[#This Row],[Payment '#]]&gt;('Input Data'!$C$11*'Input Data'!$C$12),"paid","active")</f>
        <v>active</v>
      </c>
    </row>
    <row r="35" spans="2:7" x14ac:dyDescent="0.25">
      <c r="B35" s="8">
        <f t="shared" si="0"/>
        <v>31</v>
      </c>
      <c r="C35" s="5">
        <f>IF(Amortization[[#This Row],[Column1]]="active",C34,"")</f>
        <v>3145.890257492752</v>
      </c>
      <c r="D35" s="5">
        <f>IF(Amortization[[#This Row],[Column1]]="active",-PPMT(('Input Data'!$C$10/'Input Data'!$C$12),B35,('Input Data'!$C$11*'Input Data'!$C$12),'Input Data'!$C$8),"")</f>
        <v>1390.3747680083286</v>
      </c>
      <c r="E35" s="5">
        <f>IF(Amortization[[#This Row],[Column1]]="active",C35-D35,"")</f>
        <v>1755.5154894844234</v>
      </c>
      <c r="F35" s="5">
        <f>IF(Amortization[[#This Row],[Column1]]="active",ROUND(($F34-D35),2),"")</f>
        <v>320230.8</v>
      </c>
      <c r="G35" t="str">
        <f>IF(Amortization[[#This Row],[Payment '#]]&gt;('Input Data'!$C$11*'Input Data'!$C$12),"paid","active")</f>
        <v>active</v>
      </c>
    </row>
    <row r="36" spans="2:7" x14ac:dyDescent="0.25">
      <c r="B36" s="8">
        <f t="shared" si="0"/>
        <v>32</v>
      </c>
      <c r="C36" s="5">
        <f>IF(Amortization[[#This Row],[Column1]]="active",C35,"")</f>
        <v>3145.890257492752</v>
      </c>
      <c r="D36" s="5">
        <f>IF(Amortization[[#This Row],[Column1]]="active",-PPMT(('Input Data'!$C$10/'Input Data'!$C$12),B36,('Input Data'!$C$11*'Input Data'!$C$12),'Input Data'!$C$8),"")</f>
        <v>1397.9638969503742</v>
      </c>
      <c r="E36" s="5">
        <f>IF(Amortization[[#This Row],[Column1]]="active",C36-D36,"")</f>
        <v>1747.9263605423778</v>
      </c>
      <c r="F36" s="5">
        <f>IF(Amortization[[#This Row],[Column1]]="active",ROUND(($F35-D36),2),"")</f>
        <v>318832.84000000003</v>
      </c>
      <c r="G36" t="str">
        <f>IF(Amortization[[#This Row],[Payment '#]]&gt;('Input Data'!$C$11*'Input Data'!$C$12),"paid","active")</f>
        <v>active</v>
      </c>
    </row>
    <row r="37" spans="2:7" x14ac:dyDescent="0.25">
      <c r="B37" s="8">
        <f t="shared" si="0"/>
        <v>33</v>
      </c>
      <c r="C37" s="5">
        <f>IF(Amortization[[#This Row],[Column1]]="active",C36,"")</f>
        <v>3145.890257492752</v>
      </c>
      <c r="D37" s="5">
        <f>IF(Amortization[[#This Row],[Column1]]="active",-PPMT(('Input Data'!$C$10/'Input Data'!$C$12),B37,('Input Data'!$C$11*'Input Data'!$C$12),'Input Data'!$C$8),"")</f>
        <v>1405.5944498878948</v>
      </c>
      <c r="E37" s="5">
        <f>IF(Amortization[[#This Row],[Column1]]="active",C37-D37,"")</f>
        <v>1740.2958076048571</v>
      </c>
      <c r="F37" s="5">
        <f>IF(Amortization[[#This Row],[Column1]]="active",ROUND(($F36-D37),2),"")</f>
        <v>317427.25</v>
      </c>
      <c r="G37" t="str">
        <f>IF(Amortization[[#This Row],[Payment '#]]&gt;('Input Data'!$C$11*'Input Data'!$C$12),"paid","active")</f>
        <v>active</v>
      </c>
    </row>
    <row r="38" spans="2:7" x14ac:dyDescent="0.25">
      <c r="B38" s="8">
        <f t="shared" si="0"/>
        <v>34</v>
      </c>
      <c r="C38" s="5">
        <f>IF(Amortization[[#This Row],[Column1]]="active",C37,"")</f>
        <v>3145.890257492752</v>
      </c>
      <c r="D38" s="5">
        <f>IF(Amortization[[#This Row],[Column1]]="active",-PPMT(('Input Data'!$C$10/'Input Data'!$C$12),B38,('Input Data'!$C$11*'Input Data'!$C$12),'Input Data'!$C$8),"")</f>
        <v>1413.2666529268663</v>
      </c>
      <c r="E38" s="5">
        <f>IF(Amortization[[#This Row],[Column1]]="active",C38-D38,"")</f>
        <v>1732.6236045658857</v>
      </c>
      <c r="F38" s="5">
        <f>IF(Amortization[[#This Row],[Column1]]="active",ROUND(($F37-D38),2),"")</f>
        <v>316013.98</v>
      </c>
      <c r="G38" t="str">
        <f>IF(Amortization[[#This Row],[Payment '#]]&gt;('Input Data'!$C$11*'Input Data'!$C$12),"paid","active")</f>
        <v>active</v>
      </c>
    </row>
    <row r="39" spans="2:7" x14ac:dyDescent="0.25">
      <c r="B39" s="8">
        <f t="shared" si="0"/>
        <v>35</v>
      </c>
      <c r="C39" s="5">
        <f>IF(Amortization[[#This Row],[Column1]]="active",C38,"")</f>
        <v>3145.890257492752</v>
      </c>
      <c r="D39" s="5">
        <f>IF(Amortization[[#This Row],[Column1]]="active",-PPMT(('Input Data'!$C$10/'Input Data'!$C$12),B39,('Input Data'!$C$11*'Input Data'!$C$12),'Input Data'!$C$8),"")</f>
        <v>1420.9807334074253</v>
      </c>
      <c r="E39" s="5">
        <f>IF(Amortization[[#This Row],[Column1]]="active",C39-D39,"")</f>
        <v>1724.9095240853267</v>
      </c>
      <c r="F39" s="5">
        <f>IF(Amortization[[#This Row],[Column1]]="active",ROUND(($F38-D39),2),"")</f>
        <v>314593</v>
      </c>
      <c r="G39" t="str">
        <f>IF(Amortization[[#This Row],[Payment '#]]&gt;('Input Data'!$C$11*'Input Data'!$C$12),"paid","active")</f>
        <v>active</v>
      </c>
    </row>
    <row r="40" spans="2:7" x14ac:dyDescent="0.25">
      <c r="B40" s="8">
        <f t="shared" si="0"/>
        <v>36</v>
      </c>
      <c r="C40" s="5">
        <f>IF(Amortization[[#This Row],[Column1]]="active",C39,"")</f>
        <v>3145.890257492752</v>
      </c>
      <c r="D40" s="5">
        <f>IF(Amortization[[#This Row],[Column1]]="active",-PPMT(('Input Data'!$C$10/'Input Data'!$C$12),B40,('Input Data'!$C$11*'Input Data'!$C$12),'Input Data'!$C$8),"")</f>
        <v>1428.7369199106076</v>
      </c>
      <c r="E40" s="5">
        <f>IF(Amortization[[#This Row],[Column1]]="active",C40-D40,"")</f>
        <v>1717.1533375821443</v>
      </c>
      <c r="F40" s="5">
        <f>IF(Amortization[[#This Row],[Column1]]="active",ROUND(($F39-D40),2),"")</f>
        <v>313164.26</v>
      </c>
      <c r="G40" t="str">
        <f>IF(Amortization[[#This Row],[Payment '#]]&gt;('Input Data'!$C$11*'Input Data'!$C$12),"paid","active")</f>
        <v>active</v>
      </c>
    </row>
    <row r="41" spans="2:7" x14ac:dyDescent="0.25">
      <c r="B41" s="8">
        <f t="shared" si="0"/>
        <v>37</v>
      </c>
      <c r="C41" s="5">
        <f>IF(Amortization[[#This Row],[Column1]]="active",C40,"")</f>
        <v>3145.890257492752</v>
      </c>
      <c r="D41" s="5">
        <f>IF(Amortization[[#This Row],[Column1]]="active",-PPMT(('Input Data'!$C$10/'Input Data'!$C$12),B41,('Input Data'!$C$11*'Input Data'!$C$12),'Input Data'!$C$8),"")</f>
        <v>1436.5354422651199</v>
      </c>
      <c r="E41" s="5">
        <f>IF(Amortization[[#This Row],[Column1]]="active",C41-D41,"")</f>
        <v>1709.3548152276321</v>
      </c>
      <c r="F41" s="5">
        <f>IF(Amortization[[#This Row],[Column1]]="active",ROUND(($F40-D41),2),"")</f>
        <v>311727.71999999997</v>
      </c>
      <c r="G41" t="str">
        <f>IF(Amortization[[#This Row],[Payment '#]]&gt;('Input Data'!$C$11*'Input Data'!$C$12),"paid","active")</f>
        <v>active</v>
      </c>
    </row>
    <row r="42" spans="2:7" x14ac:dyDescent="0.25">
      <c r="B42" s="8">
        <f t="shared" si="0"/>
        <v>38</v>
      </c>
      <c r="C42" s="5">
        <f>IF(Amortization[[#This Row],[Column1]]="active",C41,"")</f>
        <v>3145.890257492752</v>
      </c>
      <c r="D42" s="5">
        <f>IF(Amortization[[#This Row],[Column1]]="active",-PPMT(('Input Data'!$C$10/'Input Data'!$C$12),B42,('Input Data'!$C$11*'Input Data'!$C$12),'Input Data'!$C$8),"")</f>
        <v>1444.3765315541502</v>
      </c>
      <c r="E42" s="5">
        <f>IF(Amortization[[#This Row],[Column1]]="active",C42-D42,"")</f>
        <v>1701.5137259386017</v>
      </c>
      <c r="F42" s="5">
        <f>IF(Amortization[[#This Row],[Column1]]="active",ROUND(($F41-D42),2),"")</f>
        <v>310283.34000000003</v>
      </c>
      <c r="G42" t="str">
        <f>IF(Amortization[[#This Row],[Payment '#]]&gt;('Input Data'!$C$11*'Input Data'!$C$12),"paid","active")</f>
        <v>active</v>
      </c>
    </row>
    <row r="43" spans="2:7" x14ac:dyDescent="0.25">
      <c r="B43" s="8">
        <f t="shared" si="0"/>
        <v>39</v>
      </c>
      <c r="C43" s="5">
        <f>IF(Amortization[[#This Row],[Column1]]="active",C42,"")</f>
        <v>3145.890257492752</v>
      </c>
      <c r="D43" s="5">
        <f>IF(Amortization[[#This Row],[Column1]]="active",-PPMT(('Input Data'!$C$10/'Input Data'!$C$12),B43,('Input Data'!$C$11*'Input Data'!$C$12),'Input Data'!$C$8),"")</f>
        <v>1452.2604201222166</v>
      </c>
      <c r="E43" s="5">
        <f>IF(Amortization[[#This Row],[Column1]]="active",C43-D43,"")</f>
        <v>1693.6298373705354</v>
      </c>
      <c r="F43" s="5">
        <f>IF(Amortization[[#This Row],[Column1]]="active",ROUND(($F42-D43),2),"")</f>
        <v>308831.08</v>
      </c>
      <c r="G43" t="str">
        <f>IF(Amortization[[#This Row],[Payment '#]]&gt;('Input Data'!$C$11*'Input Data'!$C$12),"paid","active")</f>
        <v>active</v>
      </c>
    </row>
    <row r="44" spans="2:7" x14ac:dyDescent="0.25">
      <c r="B44" s="8">
        <f t="shared" si="0"/>
        <v>40</v>
      </c>
      <c r="C44" s="5">
        <f>IF(Amortization[[#This Row],[Column1]]="active",C43,"")</f>
        <v>3145.890257492752</v>
      </c>
      <c r="D44" s="5">
        <f>IF(Amortization[[#This Row],[Column1]]="active",-PPMT(('Input Data'!$C$10/'Input Data'!$C$12),B44,('Input Data'!$C$11*'Input Data'!$C$12),'Input Data'!$C$8),"")</f>
        <v>1460.1873415820503</v>
      </c>
      <c r="E44" s="5">
        <f>IF(Amortization[[#This Row],[Column1]]="active",C44-D44,"")</f>
        <v>1685.7029159107017</v>
      </c>
      <c r="F44" s="5">
        <f>IF(Amortization[[#This Row],[Column1]]="active",ROUND(($F43-D44),2),"")</f>
        <v>307370.89</v>
      </c>
      <c r="G44" t="str">
        <f>IF(Amortization[[#This Row],[Payment '#]]&gt;('Input Data'!$C$11*'Input Data'!$C$12),"paid","active")</f>
        <v>active</v>
      </c>
    </row>
    <row r="45" spans="2:7" x14ac:dyDescent="0.25">
      <c r="B45" s="8">
        <f t="shared" si="0"/>
        <v>41</v>
      </c>
      <c r="C45" s="5">
        <f>IF(Amortization[[#This Row],[Column1]]="active",C44,"")</f>
        <v>3145.890257492752</v>
      </c>
      <c r="D45" s="5">
        <f>IF(Amortization[[#This Row],[Column1]]="active",-PPMT(('Input Data'!$C$10/'Input Data'!$C$12),B45,('Input Data'!$C$11*'Input Data'!$C$12),'Input Data'!$C$8),"")</f>
        <v>1468.1575308215188</v>
      </c>
      <c r="E45" s="5">
        <f>IF(Amortization[[#This Row],[Column1]]="active",C45-D45,"")</f>
        <v>1677.7327266712332</v>
      </c>
      <c r="F45" s="5">
        <f>IF(Amortization[[#This Row],[Column1]]="active",ROUND(($F44-D45),2),"")</f>
        <v>305902.73</v>
      </c>
      <c r="G45" t="str">
        <f>IF(Amortization[[#This Row],[Payment '#]]&gt;('Input Data'!$C$11*'Input Data'!$C$12),"paid","active")</f>
        <v>active</v>
      </c>
    </row>
    <row r="46" spans="2:7" x14ac:dyDescent="0.25">
      <c r="B46" s="8">
        <f t="shared" si="0"/>
        <v>42</v>
      </c>
      <c r="C46" s="5">
        <f>IF(Amortization[[#This Row],[Column1]]="active",C45,"")</f>
        <v>3145.890257492752</v>
      </c>
      <c r="D46" s="5">
        <f>IF(Amortization[[#This Row],[Column1]]="active",-PPMT(('Input Data'!$C$10/'Input Data'!$C$12),B46,('Input Data'!$C$11*'Input Data'!$C$12),'Input Data'!$C$8),"")</f>
        <v>1476.1712240105865</v>
      </c>
      <c r="E46" s="5">
        <f>IF(Amortization[[#This Row],[Column1]]="active",C46-D46,"")</f>
        <v>1669.7190334821655</v>
      </c>
      <c r="F46" s="5">
        <f>IF(Amortization[[#This Row],[Column1]]="active",ROUND(($F45-D46),2),"")</f>
        <v>304426.56</v>
      </c>
      <c r="G46" t="str">
        <f>IF(Amortization[[#This Row],[Payment '#]]&gt;('Input Data'!$C$11*'Input Data'!$C$12),"paid","active")</f>
        <v>active</v>
      </c>
    </row>
    <row r="47" spans="2:7" x14ac:dyDescent="0.25">
      <c r="B47" s="8">
        <f t="shared" si="0"/>
        <v>43</v>
      </c>
      <c r="C47" s="5">
        <f>IF(Amortization[[#This Row],[Column1]]="active",C46,"")</f>
        <v>3145.890257492752</v>
      </c>
      <c r="D47" s="5">
        <f>IF(Amortization[[#This Row],[Column1]]="active",-PPMT(('Input Data'!$C$10/'Input Data'!$C$12),B47,('Input Data'!$C$11*'Input Data'!$C$12),'Input Data'!$C$8),"")</f>
        <v>1484.228658608311</v>
      </c>
      <c r="E47" s="5">
        <f>IF(Amortization[[#This Row],[Column1]]="active",C47-D47,"")</f>
        <v>1661.661598884441</v>
      </c>
      <c r="F47" s="5">
        <f>IF(Amortization[[#This Row],[Column1]]="active",ROUND(($F46-D47),2),"")</f>
        <v>302942.33</v>
      </c>
      <c r="G47" t="str">
        <f>IF(Amortization[[#This Row],[Payment '#]]&gt;('Input Data'!$C$11*'Input Data'!$C$12),"paid","active")</f>
        <v>active</v>
      </c>
    </row>
    <row r="48" spans="2:7" x14ac:dyDescent="0.25">
      <c r="B48" s="8">
        <f t="shared" si="0"/>
        <v>44</v>
      </c>
      <c r="C48" s="5">
        <f>IF(Amortization[[#This Row],[Column1]]="active",C47,"")</f>
        <v>3145.890257492752</v>
      </c>
      <c r="D48" s="5">
        <f>IF(Amortization[[#This Row],[Column1]]="active",-PPMT(('Input Data'!$C$10/'Input Data'!$C$12),B48,('Input Data'!$C$11*'Input Data'!$C$12),'Input Data'!$C$8),"")</f>
        <v>1492.3300733698813</v>
      </c>
      <c r="E48" s="5">
        <f>IF(Amortization[[#This Row],[Column1]]="active",C48-D48,"")</f>
        <v>1653.5601841228706</v>
      </c>
      <c r="F48" s="5">
        <f>IF(Amortization[[#This Row],[Column1]]="active",ROUND(($F47-D48),2),"")</f>
        <v>301450</v>
      </c>
      <c r="G48" t="str">
        <f>IF(Amortization[[#This Row],[Payment '#]]&gt;('Input Data'!$C$11*'Input Data'!$C$12),"paid","active")</f>
        <v>active</v>
      </c>
    </row>
    <row r="49" spans="2:7" x14ac:dyDescent="0.25">
      <c r="B49" s="8">
        <f t="shared" si="0"/>
        <v>45</v>
      </c>
      <c r="C49" s="5">
        <f>IF(Amortization[[#This Row],[Column1]]="active",C48,"")</f>
        <v>3145.890257492752</v>
      </c>
      <c r="D49" s="5">
        <f>IF(Amortization[[#This Row],[Column1]]="active",-PPMT(('Input Data'!$C$10/'Input Data'!$C$12),B49,('Input Data'!$C$11*'Input Data'!$C$12),'Input Data'!$C$8),"")</f>
        <v>1500.4757083536917</v>
      </c>
      <c r="E49" s="5">
        <f>IF(Amortization[[#This Row],[Column1]]="active",C49-D49,"")</f>
        <v>1645.4145491390602</v>
      </c>
      <c r="F49" s="5">
        <f>IF(Amortization[[#This Row],[Column1]]="active",ROUND(($F48-D49),2),"")</f>
        <v>299949.52</v>
      </c>
      <c r="G49" t="str">
        <f>IF(Amortization[[#This Row],[Payment '#]]&gt;('Input Data'!$C$11*'Input Data'!$C$12),"paid","active")</f>
        <v>active</v>
      </c>
    </row>
    <row r="50" spans="2:7" x14ac:dyDescent="0.25">
      <c r="B50" s="8">
        <f t="shared" si="0"/>
        <v>46</v>
      </c>
      <c r="C50" s="5">
        <f>IF(Amortization[[#This Row],[Column1]]="active",C49,"")</f>
        <v>3145.890257492752</v>
      </c>
      <c r="D50" s="5">
        <f>IF(Amortization[[#This Row],[Column1]]="active",-PPMT(('Input Data'!$C$10/'Input Data'!$C$12),B50,('Input Data'!$C$11*'Input Data'!$C$12),'Input Data'!$C$8),"")</f>
        <v>1508.6658049284556</v>
      </c>
      <c r="E50" s="5">
        <f>IF(Amortization[[#This Row],[Column1]]="active",C50-D50,"")</f>
        <v>1637.2244525642964</v>
      </c>
      <c r="F50" s="5">
        <f>IF(Amortization[[#This Row],[Column1]]="active",ROUND(($F49-D50),2),"")</f>
        <v>298440.84999999998</v>
      </c>
      <c r="G50" t="str">
        <f>IF(Amortization[[#This Row],[Payment '#]]&gt;('Input Data'!$C$11*'Input Data'!$C$12),"paid","active")</f>
        <v>active</v>
      </c>
    </row>
    <row r="51" spans="2:7" x14ac:dyDescent="0.25">
      <c r="B51" s="8">
        <f t="shared" si="0"/>
        <v>47</v>
      </c>
      <c r="C51" s="5">
        <f>IF(Amortization[[#This Row],[Column1]]="active",C50,"")</f>
        <v>3145.890257492752</v>
      </c>
      <c r="D51" s="5">
        <f>IF(Amortization[[#This Row],[Column1]]="active",-PPMT(('Input Data'!$C$10/'Input Data'!$C$12),B51,('Input Data'!$C$11*'Input Data'!$C$12),'Input Data'!$C$8),"")</f>
        <v>1516.900605780357</v>
      </c>
      <c r="E51" s="5">
        <f>IF(Amortization[[#This Row],[Column1]]="active",C51-D51,"")</f>
        <v>1628.989651712395</v>
      </c>
      <c r="F51" s="5">
        <f>IF(Amortization[[#This Row],[Column1]]="active",ROUND(($F50-D51),2),"")</f>
        <v>296923.95</v>
      </c>
      <c r="G51" t="str">
        <f>IF(Amortization[[#This Row],[Payment '#]]&gt;('Input Data'!$C$11*'Input Data'!$C$12),"paid","active")</f>
        <v>active</v>
      </c>
    </row>
    <row r="52" spans="2:7" x14ac:dyDescent="0.25">
      <c r="B52" s="8">
        <f t="shared" si="0"/>
        <v>48</v>
      </c>
      <c r="C52" s="5">
        <f>IF(Amortization[[#This Row],[Column1]]="active",C51,"")</f>
        <v>3145.890257492752</v>
      </c>
      <c r="D52" s="5">
        <f>IF(Amortization[[#This Row],[Column1]]="active",-PPMT(('Input Data'!$C$10/'Input Data'!$C$12),B52,('Input Data'!$C$11*'Input Data'!$C$12),'Input Data'!$C$8),"")</f>
        <v>1525.1803549202414</v>
      </c>
      <c r="E52" s="5">
        <f>IF(Amortization[[#This Row],[Column1]]="active",C52-D52,"")</f>
        <v>1620.7099025725106</v>
      </c>
      <c r="F52" s="5">
        <f>IF(Amortization[[#This Row],[Column1]]="active",ROUND(($F51-D52),2),"")</f>
        <v>295398.77</v>
      </c>
      <c r="G52" t="str">
        <f>IF(Amortization[[#This Row],[Payment '#]]&gt;('Input Data'!$C$11*'Input Data'!$C$12),"paid","active")</f>
        <v>active</v>
      </c>
    </row>
    <row r="53" spans="2:7" x14ac:dyDescent="0.25">
      <c r="B53" s="8">
        <f t="shared" si="0"/>
        <v>49</v>
      </c>
      <c r="C53" s="5">
        <f>IF(Amortization[[#This Row],[Column1]]="active",C52,"")</f>
        <v>3145.890257492752</v>
      </c>
      <c r="D53" s="5">
        <f>IF(Amortization[[#This Row],[Column1]]="active",-PPMT(('Input Data'!$C$10/'Input Data'!$C$12),B53,('Input Data'!$C$11*'Input Data'!$C$12),'Input Data'!$C$8),"")</f>
        <v>1533.5052976908478</v>
      </c>
      <c r="E53" s="5">
        <f>IF(Amortization[[#This Row],[Column1]]="active",C53-D53,"")</f>
        <v>1612.3849598019042</v>
      </c>
      <c r="F53" s="5">
        <f>IF(Amortization[[#This Row],[Column1]]="active",ROUND(($F52-D53),2),"")</f>
        <v>293865.26</v>
      </c>
      <c r="G53" t="str">
        <f>IF(Amortization[[#This Row],[Payment '#]]&gt;('Input Data'!$C$11*'Input Data'!$C$12),"paid","active")</f>
        <v>active</v>
      </c>
    </row>
    <row r="54" spans="2:7" x14ac:dyDescent="0.25">
      <c r="B54" s="8">
        <f t="shared" si="0"/>
        <v>50</v>
      </c>
      <c r="C54" s="5">
        <f>IF(Amortization[[#This Row],[Column1]]="active",C53,"")</f>
        <v>3145.890257492752</v>
      </c>
      <c r="D54" s="5">
        <f>IF(Amortization[[#This Row],[Column1]]="active",-PPMT(('Input Data'!$C$10/'Input Data'!$C$12),B54,('Input Data'!$C$11*'Input Data'!$C$12),'Input Data'!$C$8),"")</f>
        <v>1541.8756807740767</v>
      </c>
      <c r="E54" s="5">
        <f>IF(Amortization[[#This Row],[Column1]]="active",C54-D54,"")</f>
        <v>1604.0145767186752</v>
      </c>
      <c r="F54" s="5">
        <f>IF(Amortization[[#This Row],[Column1]]="active",ROUND(($F53-D54),2),"")</f>
        <v>292323.38</v>
      </c>
      <c r="G54" t="str">
        <f>IF(Amortization[[#This Row],[Payment '#]]&gt;('Input Data'!$C$11*'Input Data'!$C$12),"paid","active")</f>
        <v>active</v>
      </c>
    </row>
    <row r="55" spans="2:7" x14ac:dyDescent="0.25">
      <c r="B55" s="8">
        <f t="shared" si="0"/>
        <v>51</v>
      </c>
      <c r="C55" s="5">
        <f>IF(Amortization[[#This Row],[Column1]]="active",C54,"")</f>
        <v>3145.890257492752</v>
      </c>
      <c r="D55" s="5">
        <f>IF(Amortization[[#This Row],[Column1]]="active",-PPMT(('Input Data'!$C$10/'Input Data'!$C$12),B55,('Input Data'!$C$11*'Input Data'!$C$12),'Input Data'!$C$8),"")</f>
        <v>1550.291752198302</v>
      </c>
      <c r="E55" s="5">
        <f>IF(Amortization[[#This Row],[Column1]]="active",C55-D55,"")</f>
        <v>1595.59850529445</v>
      </c>
      <c r="F55" s="5">
        <f>IF(Amortization[[#This Row],[Column1]]="active",ROUND(($F54-D55),2),"")</f>
        <v>290773.09000000003</v>
      </c>
      <c r="G55" t="str">
        <f>IF(Amortization[[#This Row],[Payment '#]]&gt;('Input Data'!$C$11*'Input Data'!$C$12),"paid","active")</f>
        <v>active</v>
      </c>
    </row>
    <row r="56" spans="2:7" x14ac:dyDescent="0.25">
      <c r="B56" s="8">
        <f t="shared" si="0"/>
        <v>52</v>
      </c>
      <c r="C56" s="5">
        <f>IF(Amortization[[#This Row],[Column1]]="active",C55,"")</f>
        <v>3145.890257492752</v>
      </c>
      <c r="D56" s="5">
        <f>IF(Amortization[[#This Row],[Column1]]="active",-PPMT(('Input Data'!$C$10/'Input Data'!$C$12),B56,('Input Data'!$C$11*'Input Data'!$C$12),'Input Data'!$C$8),"")</f>
        <v>1558.7537613457177</v>
      </c>
      <c r="E56" s="5">
        <f>IF(Amortization[[#This Row],[Column1]]="active",C56-D56,"")</f>
        <v>1587.1364961470342</v>
      </c>
      <c r="F56" s="5">
        <f>IF(Amortization[[#This Row],[Column1]]="active",ROUND(($F55-D56),2),"")</f>
        <v>289214.34000000003</v>
      </c>
      <c r="G56" t="str">
        <f>IF(Amortization[[#This Row],[Payment '#]]&gt;('Input Data'!$C$11*'Input Data'!$C$12),"paid","active")</f>
        <v>active</v>
      </c>
    </row>
    <row r="57" spans="2:7" x14ac:dyDescent="0.25">
      <c r="B57" s="8">
        <f t="shared" si="0"/>
        <v>53</v>
      </c>
      <c r="C57" s="5">
        <f>IF(Amortization[[#This Row],[Column1]]="active",C56,"")</f>
        <v>3145.890257492752</v>
      </c>
      <c r="D57" s="5">
        <f>IF(Amortization[[#This Row],[Column1]]="active",-PPMT(('Input Data'!$C$10/'Input Data'!$C$12),B57,('Input Data'!$C$11*'Input Data'!$C$12),'Input Data'!$C$8),"")</f>
        <v>1567.2619589597298</v>
      </c>
      <c r="E57" s="5">
        <f>IF(Amortization[[#This Row],[Column1]]="active",C57-D57,"")</f>
        <v>1578.6282985330222</v>
      </c>
      <c r="F57" s="5">
        <f>IF(Amortization[[#This Row],[Column1]]="active",ROUND(($F56-D57),2),"")</f>
        <v>287647.08</v>
      </c>
      <c r="G57" t="str">
        <f>IF(Amortization[[#This Row],[Payment '#]]&gt;('Input Data'!$C$11*'Input Data'!$C$12),"paid","active")</f>
        <v>active</v>
      </c>
    </row>
    <row r="58" spans="2:7" x14ac:dyDescent="0.25">
      <c r="B58" s="8">
        <f t="shared" si="0"/>
        <v>54</v>
      </c>
      <c r="C58" s="5">
        <f>IF(Amortization[[#This Row],[Column1]]="active",C57,"")</f>
        <v>3145.890257492752</v>
      </c>
      <c r="D58" s="5">
        <f>IF(Amortization[[#This Row],[Column1]]="active",-PPMT(('Input Data'!$C$10/'Input Data'!$C$12),B58,('Input Data'!$C$11*'Input Data'!$C$12),'Input Data'!$C$8),"")</f>
        <v>1575.8165971523849</v>
      </c>
      <c r="E58" s="5">
        <f>IF(Amortization[[#This Row],[Column1]]="active",C58-D58,"")</f>
        <v>1570.073660340367</v>
      </c>
      <c r="F58" s="5">
        <f>IF(Amortization[[#This Row],[Column1]]="active",ROUND(($F57-D58),2),"")</f>
        <v>286071.26</v>
      </c>
      <c r="G58" t="str">
        <f>IF(Amortization[[#This Row],[Payment '#]]&gt;('Input Data'!$C$11*'Input Data'!$C$12),"paid","active")</f>
        <v>active</v>
      </c>
    </row>
    <row r="59" spans="2:7" x14ac:dyDescent="0.25">
      <c r="B59" s="8">
        <f t="shared" si="0"/>
        <v>55</v>
      </c>
      <c r="C59" s="5">
        <f>IF(Amortization[[#This Row],[Column1]]="active",C58,"")</f>
        <v>3145.890257492752</v>
      </c>
      <c r="D59" s="5">
        <f>IF(Amortization[[#This Row],[Column1]]="active",-PPMT(('Input Data'!$C$10/'Input Data'!$C$12),B59,('Input Data'!$C$11*'Input Data'!$C$12),'Input Data'!$C$8),"")</f>
        <v>1584.4179294118414</v>
      </c>
      <c r="E59" s="5">
        <f>IF(Amortization[[#This Row],[Column1]]="active",C59-D59,"")</f>
        <v>1561.4723280809105</v>
      </c>
      <c r="F59" s="5">
        <f>IF(Amortization[[#This Row],[Column1]]="active",ROUND(($F58-D59),2),"")</f>
        <v>284486.84000000003</v>
      </c>
      <c r="G59" t="str">
        <f>IF(Amortization[[#This Row],[Payment '#]]&gt;('Input Data'!$C$11*'Input Data'!$C$12),"paid","active")</f>
        <v>active</v>
      </c>
    </row>
    <row r="60" spans="2:7" x14ac:dyDescent="0.25">
      <c r="B60" s="8">
        <f t="shared" si="0"/>
        <v>56</v>
      </c>
      <c r="C60" s="5">
        <f>IF(Amortization[[#This Row],[Column1]]="active",C59,"")</f>
        <v>3145.890257492752</v>
      </c>
      <c r="D60" s="5">
        <f>IF(Amortization[[#This Row],[Column1]]="active",-PPMT(('Input Data'!$C$10/'Input Data'!$C$12),B60,('Input Data'!$C$11*'Input Data'!$C$12),'Input Data'!$C$8),"")</f>
        <v>1593.0662106098816</v>
      </c>
      <c r="E60" s="5">
        <f>IF(Amortization[[#This Row],[Column1]]="active",C60-D60,"")</f>
        <v>1552.8240468828703</v>
      </c>
      <c r="F60" s="5">
        <f>IF(Amortization[[#This Row],[Column1]]="active",ROUND(($F59-D60),2),"")</f>
        <v>282893.77</v>
      </c>
      <c r="G60" t="str">
        <f>IF(Amortization[[#This Row],[Payment '#]]&gt;('Input Data'!$C$11*'Input Data'!$C$12),"paid","active")</f>
        <v>active</v>
      </c>
    </row>
    <row r="61" spans="2:7" x14ac:dyDescent="0.25">
      <c r="B61" s="8">
        <f t="shared" si="0"/>
        <v>57</v>
      </c>
      <c r="C61" s="5">
        <f>IF(Amortization[[#This Row],[Column1]]="active",C60,"")</f>
        <v>3145.890257492752</v>
      </c>
      <c r="D61" s="5">
        <f>IF(Amortization[[#This Row],[Column1]]="active",-PPMT(('Input Data'!$C$10/'Input Data'!$C$12),B61,('Input Data'!$C$11*'Input Data'!$C$12),'Input Data'!$C$8),"")</f>
        <v>1601.7616970094605</v>
      </c>
      <c r="E61" s="5">
        <f>IF(Amortization[[#This Row],[Column1]]="active",C61-D61,"")</f>
        <v>1544.1285604832915</v>
      </c>
      <c r="F61" s="5">
        <f>IF(Amortization[[#This Row],[Column1]]="active",ROUND(($F60-D61),2),"")</f>
        <v>281292.01</v>
      </c>
      <c r="G61" t="str">
        <f>IF(Amortization[[#This Row],[Payment '#]]&gt;('Input Data'!$C$11*'Input Data'!$C$12),"paid","active")</f>
        <v>active</v>
      </c>
    </row>
    <row r="62" spans="2:7" x14ac:dyDescent="0.25">
      <c r="B62" s="8">
        <f t="shared" si="0"/>
        <v>58</v>
      </c>
      <c r="C62" s="5">
        <f>IF(Amortization[[#This Row],[Column1]]="active",C61,"")</f>
        <v>3145.890257492752</v>
      </c>
      <c r="D62" s="5">
        <f>IF(Amortization[[#This Row],[Column1]]="active",-PPMT(('Input Data'!$C$10/'Input Data'!$C$12),B62,('Input Data'!$C$11*'Input Data'!$C$12),'Input Data'!$C$8),"")</f>
        <v>1610.5046462723035</v>
      </c>
      <c r="E62" s="5">
        <f>IF(Amortization[[#This Row],[Column1]]="active",C62-D62,"")</f>
        <v>1535.3856112204485</v>
      </c>
      <c r="F62" s="5">
        <f>IF(Amortization[[#This Row],[Column1]]="active",ROUND(($F61-D62),2),"")</f>
        <v>279681.51</v>
      </c>
      <c r="G62" t="str">
        <f>IF(Amortization[[#This Row],[Payment '#]]&gt;('Input Data'!$C$11*'Input Data'!$C$12),"paid","active")</f>
        <v>active</v>
      </c>
    </row>
    <row r="63" spans="2:7" x14ac:dyDescent="0.25">
      <c r="B63" s="8">
        <f t="shared" si="0"/>
        <v>59</v>
      </c>
      <c r="C63" s="5">
        <f>IF(Amortization[[#This Row],[Column1]]="active",C62,"")</f>
        <v>3145.890257492752</v>
      </c>
      <c r="D63" s="5">
        <f>IF(Amortization[[#This Row],[Column1]]="active",-PPMT(('Input Data'!$C$10/'Input Data'!$C$12),B63,('Input Data'!$C$11*'Input Data'!$C$12),'Input Data'!$C$8),"")</f>
        <v>1619.2953174665397</v>
      </c>
      <c r="E63" s="5">
        <f>IF(Amortization[[#This Row],[Column1]]="active",C63-D63,"")</f>
        <v>1526.5949400262123</v>
      </c>
      <c r="F63" s="5">
        <f>IF(Amortization[[#This Row],[Column1]]="active",ROUND(($F62-D63),2),"")</f>
        <v>278062.21000000002</v>
      </c>
      <c r="G63" t="str">
        <f>IF(Amortization[[#This Row],[Payment '#]]&gt;('Input Data'!$C$11*'Input Data'!$C$12),"paid","active")</f>
        <v>active</v>
      </c>
    </row>
    <row r="64" spans="2:7" x14ac:dyDescent="0.25">
      <c r="B64" s="8">
        <f t="shared" si="0"/>
        <v>60</v>
      </c>
      <c r="C64" s="5">
        <f>IF(Amortization[[#This Row],[Column1]]="active",C63,"")</f>
        <v>3145.890257492752</v>
      </c>
      <c r="D64" s="5">
        <f>IF(Amortization[[#This Row],[Column1]]="active",-PPMT(('Input Data'!$C$10/'Input Data'!$C$12),B64,('Input Data'!$C$11*'Input Data'!$C$12),'Input Data'!$C$8),"")</f>
        <v>1628.133971074378</v>
      </c>
      <c r="E64" s="5">
        <f>IF(Amortization[[#This Row],[Column1]]="active",C64-D64,"")</f>
        <v>1517.756286418374</v>
      </c>
      <c r="F64" s="5">
        <f>IF(Amortization[[#This Row],[Column1]]="active",ROUND(($F63-D64),2),"")</f>
        <v>276434.08</v>
      </c>
      <c r="G64" t="str">
        <f>IF(Amortization[[#This Row],[Payment '#]]&gt;('Input Data'!$C$11*'Input Data'!$C$12),"paid","active")</f>
        <v>active</v>
      </c>
    </row>
    <row r="65" spans="2:7" x14ac:dyDescent="0.25">
      <c r="B65" s="8">
        <f t="shared" si="0"/>
        <v>61</v>
      </c>
      <c r="C65" s="5">
        <f>IF(Amortization[[#This Row],[Column1]]="active",C64,"")</f>
        <v>3145.890257492752</v>
      </c>
      <c r="D65" s="5">
        <f>IF(Amortization[[#This Row],[Column1]]="active",-PPMT(('Input Data'!$C$10/'Input Data'!$C$12),B65,('Input Data'!$C$11*'Input Data'!$C$12),'Input Data'!$C$8),"")</f>
        <v>1637.0208689998256</v>
      </c>
      <c r="E65" s="5">
        <f>IF(Amortization[[#This Row],[Column1]]="active",C65-D65,"")</f>
        <v>1508.8693884929264</v>
      </c>
      <c r="F65" s="5">
        <f>IF(Amortization[[#This Row],[Column1]]="active",ROUND(($F64-D65),2),"")</f>
        <v>274797.06</v>
      </c>
      <c r="G65" t="str">
        <f>IF(Amortization[[#This Row],[Payment '#]]&gt;('Input Data'!$C$11*'Input Data'!$C$12),"paid","active")</f>
        <v>active</v>
      </c>
    </row>
    <row r="66" spans="2:7" x14ac:dyDescent="0.25">
      <c r="B66" s="8">
        <f t="shared" si="0"/>
        <v>62</v>
      </c>
      <c r="C66" s="5">
        <f>IF(Amortization[[#This Row],[Column1]]="active",C65,"")</f>
        <v>3145.890257492752</v>
      </c>
      <c r="D66" s="5">
        <f>IF(Amortization[[#This Row],[Column1]]="active",-PPMT(('Input Data'!$C$10/'Input Data'!$C$12),B66,('Input Data'!$C$11*'Input Data'!$C$12),'Input Data'!$C$8),"")</f>
        <v>1645.9562745764499</v>
      </c>
      <c r="E66" s="5">
        <f>IF(Amortization[[#This Row],[Column1]]="active",C66-D66,"")</f>
        <v>1499.9339829163021</v>
      </c>
      <c r="F66" s="5">
        <f>IF(Amortization[[#This Row],[Column1]]="active",ROUND(($F65-D66),2),"")</f>
        <v>273151.09999999998</v>
      </c>
      <c r="G66" t="str">
        <f>IF(Amortization[[#This Row],[Payment '#]]&gt;('Input Data'!$C$11*'Input Data'!$C$12),"paid","active")</f>
        <v>active</v>
      </c>
    </row>
    <row r="67" spans="2:7" x14ac:dyDescent="0.25">
      <c r="B67" s="8">
        <f t="shared" si="0"/>
        <v>63</v>
      </c>
      <c r="C67" s="5">
        <f>IF(Amortization[[#This Row],[Column1]]="active",C66,"")</f>
        <v>3145.890257492752</v>
      </c>
      <c r="D67" s="5">
        <f>IF(Amortization[[#This Row],[Column1]]="active",-PPMT(('Input Data'!$C$10/'Input Data'!$C$12),B67,('Input Data'!$C$11*'Input Data'!$C$12),'Input Data'!$C$8),"")</f>
        <v>1654.94045257518</v>
      </c>
      <c r="E67" s="5">
        <f>IF(Amortization[[#This Row],[Column1]]="active",C67-D67,"")</f>
        <v>1490.949804917572</v>
      </c>
      <c r="F67" s="5">
        <f>IF(Amortization[[#This Row],[Column1]]="active",ROUND(($F66-D67),2),"")</f>
        <v>271496.15999999997</v>
      </c>
      <c r="G67" t="str">
        <f>IF(Amortization[[#This Row],[Payment '#]]&gt;('Input Data'!$C$11*'Input Data'!$C$12),"paid","active")</f>
        <v>active</v>
      </c>
    </row>
    <row r="68" spans="2:7" x14ac:dyDescent="0.25">
      <c r="B68" s="8">
        <f t="shared" si="0"/>
        <v>64</v>
      </c>
      <c r="C68" s="5">
        <f>IF(Amortization[[#This Row],[Column1]]="active",C67,"")</f>
        <v>3145.890257492752</v>
      </c>
      <c r="D68" s="5">
        <f>IF(Amortization[[#This Row],[Column1]]="active",-PPMT(('Input Data'!$C$10/'Input Data'!$C$12),B68,('Input Data'!$C$11*'Input Data'!$C$12),'Input Data'!$C$8),"")</f>
        <v>1663.9736692121523</v>
      </c>
      <c r="E68" s="5">
        <f>IF(Amortization[[#This Row],[Column1]]="active",C68-D68,"")</f>
        <v>1481.9165882805996</v>
      </c>
      <c r="F68" s="5">
        <f>IF(Amortization[[#This Row],[Column1]]="active",ROUND(($F67-D68),2),"")</f>
        <v>269832.19</v>
      </c>
      <c r="G68" t="str">
        <f>IF(Amortization[[#This Row],[Payment '#]]&gt;('Input Data'!$C$11*'Input Data'!$C$12),"paid","active")</f>
        <v>active</v>
      </c>
    </row>
    <row r="69" spans="2:7" x14ac:dyDescent="0.25">
      <c r="B69" s="8">
        <f t="shared" si="0"/>
        <v>65</v>
      </c>
      <c r="C69" s="5">
        <f>IF(Amortization[[#This Row],[Column1]]="active",C68,"")</f>
        <v>3145.890257492752</v>
      </c>
      <c r="D69" s="5">
        <f>IF(Amortization[[#This Row],[Column1]]="active",-PPMT(('Input Data'!$C$10/'Input Data'!$C$12),B69,('Input Data'!$C$11*'Input Data'!$C$12),'Input Data'!$C$8),"")</f>
        <v>1673.0561921566023</v>
      </c>
      <c r="E69" s="5">
        <f>IF(Amortization[[#This Row],[Column1]]="active",C69-D69,"")</f>
        <v>1472.8340653361497</v>
      </c>
      <c r="F69" s="5">
        <f>IF(Amortization[[#This Row],[Column1]]="active",ROUND(($F68-D69),2),"")</f>
        <v>268159.13</v>
      </c>
      <c r="G69" t="str">
        <f>IF(Amortization[[#This Row],[Payment '#]]&gt;('Input Data'!$C$11*'Input Data'!$C$12),"paid","active")</f>
        <v>active</v>
      </c>
    </row>
    <row r="70" spans="2:7" x14ac:dyDescent="0.25">
      <c r="B70" s="8">
        <f t="shared" si="0"/>
        <v>66</v>
      </c>
      <c r="C70" s="5">
        <f>IF(Amortization[[#This Row],[Column1]]="active",C69,"")</f>
        <v>3145.890257492752</v>
      </c>
      <c r="D70" s="5">
        <f>IF(Amortization[[#This Row],[Column1]]="active",-PPMT(('Input Data'!$C$10/'Input Data'!$C$12),B70,('Input Data'!$C$11*'Input Data'!$C$12),'Input Data'!$C$8),"")</f>
        <v>1682.1882905387904</v>
      </c>
      <c r="E70" s="5">
        <f>IF(Amortization[[#This Row],[Column1]]="active",C70-D70,"")</f>
        <v>1463.7019669539616</v>
      </c>
      <c r="F70" s="5">
        <f>IF(Amortization[[#This Row],[Column1]]="active",ROUND(($F69-D70),2),"")</f>
        <v>266476.94</v>
      </c>
      <c r="G70" t="str">
        <f>IF(Amortization[[#This Row],[Payment '#]]&gt;('Input Data'!$C$11*'Input Data'!$C$12),"paid","active")</f>
        <v>active</v>
      </c>
    </row>
    <row r="71" spans="2:7" x14ac:dyDescent="0.25">
      <c r="B71" s="8">
        <f t="shared" ref="B71:B134" si="1">IF(F70&gt;=0,B70+1,"")</f>
        <v>67</v>
      </c>
      <c r="C71" s="5">
        <f>IF(Amortization[[#This Row],[Column1]]="active",C70,"")</f>
        <v>3145.890257492752</v>
      </c>
      <c r="D71" s="5">
        <f>IF(Amortization[[#This Row],[Column1]]="active",-PPMT(('Input Data'!$C$10/'Input Data'!$C$12),B71,('Input Data'!$C$11*'Input Data'!$C$12),'Input Data'!$C$8),"")</f>
        <v>1691.370234957981</v>
      </c>
      <c r="E71" s="5">
        <f>IF(Amortization[[#This Row],[Column1]]="active",C71-D71,"")</f>
        <v>1454.520022534771</v>
      </c>
      <c r="F71" s="5">
        <f>IF(Amortization[[#This Row],[Column1]]="active",ROUND(($F70-D71),2),"")</f>
        <v>264785.57</v>
      </c>
      <c r="G71" t="str">
        <f>IF(Amortization[[#This Row],[Payment '#]]&gt;('Input Data'!$C$11*'Input Data'!$C$12),"paid","active")</f>
        <v>active</v>
      </c>
    </row>
    <row r="72" spans="2:7" x14ac:dyDescent="0.25">
      <c r="B72" s="8">
        <f t="shared" si="1"/>
        <v>68</v>
      </c>
      <c r="C72" s="5">
        <f>IF(Amortization[[#This Row],[Column1]]="active",C71,"")</f>
        <v>3145.890257492752</v>
      </c>
      <c r="D72" s="5">
        <f>IF(Amortization[[#This Row],[Column1]]="active",-PPMT(('Input Data'!$C$10/'Input Data'!$C$12),B72,('Input Data'!$C$11*'Input Data'!$C$12),'Input Data'!$C$8),"")</f>
        <v>1700.6022974904602</v>
      </c>
      <c r="E72" s="5">
        <f>IF(Amortization[[#This Row],[Column1]]="active",C72-D72,"")</f>
        <v>1445.2879600022918</v>
      </c>
      <c r="F72" s="5">
        <f>IF(Amortization[[#This Row],[Column1]]="active",ROUND(($F71-D72),2),"")</f>
        <v>263084.96999999997</v>
      </c>
      <c r="G72" t="str">
        <f>IF(Amortization[[#This Row],[Payment '#]]&gt;('Input Data'!$C$11*'Input Data'!$C$12),"paid","active")</f>
        <v>active</v>
      </c>
    </row>
    <row r="73" spans="2:7" x14ac:dyDescent="0.25">
      <c r="B73" s="8">
        <f t="shared" si="1"/>
        <v>69</v>
      </c>
      <c r="C73" s="5">
        <f>IF(Amortization[[#This Row],[Column1]]="active",C72,"")</f>
        <v>3145.890257492752</v>
      </c>
      <c r="D73" s="5">
        <f>IF(Amortization[[#This Row],[Column1]]="active",-PPMT(('Input Data'!$C$10/'Input Data'!$C$12),B73,('Input Data'!$C$11*'Input Data'!$C$12),'Input Data'!$C$8),"")</f>
        <v>1709.8847516975957</v>
      </c>
      <c r="E73" s="5">
        <f>IF(Amortization[[#This Row],[Column1]]="active",C73-D73,"")</f>
        <v>1436.0055057951563</v>
      </c>
      <c r="F73" s="5">
        <f>IF(Amortization[[#This Row],[Column1]]="active",ROUND(($F72-D73),2),"")</f>
        <v>261375.09</v>
      </c>
      <c r="G73" t="str">
        <f>IF(Amortization[[#This Row],[Payment '#]]&gt;('Input Data'!$C$11*'Input Data'!$C$12),"paid","active")</f>
        <v>active</v>
      </c>
    </row>
    <row r="74" spans="2:7" x14ac:dyDescent="0.25">
      <c r="B74" s="8">
        <f t="shared" si="1"/>
        <v>70</v>
      </c>
      <c r="C74" s="5">
        <f>IF(Amortization[[#This Row],[Column1]]="active",C73,"")</f>
        <v>3145.890257492752</v>
      </c>
      <c r="D74" s="5">
        <f>IF(Amortization[[#This Row],[Column1]]="active",-PPMT(('Input Data'!$C$10/'Input Data'!$C$12),B74,('Input Data'!$C$11*'Input Data'!$C$12),'Input Data'!$C$8),"")</f>
        <v>1719.217872633945</v>
      </c>
      <c r="E74" s="5">
        <f>IF(Amortization[[#This Row],[Column1]]="active",C74-D74,"")</f>
        <v>1426.6723848588069</v>
      </c>
      <c r="F74" s="5">
        <f>IF(Amortization[[#This Row],[Column1]]="active",ROUND(($F73-D74),2),"")</f>
        <v>259655.87</v>
      </c>
      <c r="G74" t="str">
        <f>IF(Amortization[[#This Row],[Payment '#]]&gt;('Input Data'!$C$11*'Input Data'!$C$12),"paid","active")</f>
        <v>active</v>
      </c>
    </row>
    <row r="75" spans="2:7" x14ac:dyDescent="0.25">
      <c r="B75" s="8">
        <f t="shared" si="1"/>
        <v>71</v>
      </c>
      <c r="C75" s="5">
        <f>IF(Amortization[[#This Row],[Column1]]="active",C74,"")</f>
        <v>3145.890257492752</v>
      </c>
      <c r="D75" s="5">
        <f>IF(Amortization[[#This Row],[Column1]]="active",-PPMT(('Input Data'!$C$10/'Input Data'!$C$12),B75,('Input Data'!$C$11*'Input Data'!$C$12),'Input Data'!$C$8),"")</f>
        <v>1728.6019368554053</v>
      </c>
      <c r="E75" s="5">
        <f>IF(Amortization[[#This Row],[Column1]]="active",C75-D75,"")</f>
        <v>1417.2883206373467</v>
      </c>
      <c r="F75" s="5">
        <f>IF(Amortization[[#This Row],[Column1]]="active",ROUND(($F74-D75),2),"")</f>
        <v>257927.27</v>
      </c>
      <c r="G75" t="str">
        <f>IF(Amortization[[#This Row],[Payment '#]]&gt;('Input Data'!$C$11*'Input Data'!$C$12),"paid","active")</f>
        <v>active</v>
      </c>
    </row>
    <row r="76" spans="2:7" x14ac:dyDescent="0.25">
      <c r="B76" s="8">
        <f t="shared" si="1"/>
        <v>72</v>
      </c>
      <c r="C76" s="5">
        <f>IF(Amortization[[#This Row],[Column1]]="active",C75,"")</f>
        <v>3145.890257492752</v>
      </c>
      <c r="D76" s="5">
        <f>IF(Amortization[[#This Row],[Column1]]="active",-PPMT(('Input Data'!$C$10/'Input Data'!$C$12),B76,('Input Data'!$C$11*'Input Data'!$C$12),'Input Data'!$C$8),"")</f>
        <v>1738.0372224274074</v>
      </c>
      <c r="E76" s="5">
        <f>IF(Amortization[[#This Row],[Column1]]="active",C76-D76,"")</f>
        <v>1407.8530350653446</v>
      </c>
      <c r="F76" s="5">
        <f>IF(Amortization[[#This Row],[Column1]]="active",ROUND(($F75-D76),2),"")</f>
        <v>256189.23</v>
      </c>
      <c r="G76" t="str">
        <f>IF(Amortization[[#This Row],[Payment '#]]&gt;('Input Data'!$C$11*'Input Data'!$C$12),"paid","active")</f>
        <v>active</v>
      </c>
    </row>
    <row r="77" spans="2:7" x14ac:dyDescent="0.25">
      <c r="B77" s="8">
        <f t="shared" si="1"/>
        <v>73</v>
      </c>
      <c r="C77" s="5">
        <f>IF(Amortization[[#This Row],[Column1]]="active",C76,"")</f>
        <v>3145.890257492752</v>
      </c>
      <c r="D77" s="5">
        <f>IF(Amortization[[#This Row],[Column1]]="active",-PPMT(('Input Data'!$C$10/'Input Data'!$C$12),B77,('Input Data'!$C$11*'Input Data'!$C$12),'Input Data'!$C$8),"")</f>
        <v>1747.5240089331571</v>
      </c>
      <c r="E77" s="5">
        <f>IF(Amortization[[#This Row],[Column1]]="active",C77-D77,"")</f>
        <v>1398.3662485595949</v>
      </c>
      <c r="F77" s="5">
        <f>IF(Amortization[[#This Row],[Column1]]="active",ROUND(($F76-D77),2),"")</f>
        <v>254441.71</v>
      </c>
      <c r="G77" t="str">
        <f>IF(Amortization[[#This Row],[Payment '#]]&gt;('Input Data'!$C$11*'Input Data'!$C$12),"paid","active")</f>
        <v>active</v>
      </c>
    </row>
    <row r="78" spans="2:7" x14ac:dyDescent="0.25">
      <c r="B78" s="8">
        <f t="shared" si="1"/>
        <v>74</v>
      </c>
      <c r="C78" s="5">
        <f>IF(Amortization[[#This Row],[Column1]]="active",C77,"")</f>
        <v>3145.890257492752</v>
      </c>
      <c r="D78" s="5">
        <f>IF(Amortization[[#This Row],[Column1]]="active",-PPMT(('Input Data'!$C$10/'Input Data'!$C$12),B78,('Input Data'!$C$11*'Input Data'!$C$12),'Input Data'!$C$8),"")</f>
        <v>1757.0625774819175</v>
      </c>
      <c r="E78" s="5">
        <f>IF(Amortization[[#This Row],[Column1]]="active",C78-D78,"")</f>
        <v>1388.8276800108345</v>
      </c>
      <c r="F78" s="5">
        <f>IF(Amortization[[#This Row],[Column1]]="active",ROUND(($F77-D78),2),"")</f>
        <v>252684.65</v>
      </c>
      <c r="G78" t="str">
        <f>IF(Amortization[[#This Row],[Payment '#]]&gt;('Input Data'!$C$11*'Input Data'!$C$12),"paid","active")</f>
        <v>active</v>
      </c>
    </row>
    <row r="79" spans="2:7" x14ac:dyDescent="0.25">
      <c r="B79" s="8">
        <f t="shared" si="1"/>
        <v>75</v>
      </c>
      <c r="C79" s="5">
        <f>IF(Amortization[[#This Row],[Column1]]="active",C78,"")</f>
        <v>3145.890257492752</v>
      </c>
      <c r="D79" s="5">
        <f>IF(Amortization[[#This Row],[Column1]]="active",-PPMT(('Input Data'!$C$10/'Input Data'!$C$12),B79,('Input Data'!$C$11*'Input Data'!$C$12),'Input Data'!$C$8),"")</f>
        <v>1766.6532107173396</v>
      </c>
      <c r="E79" s="5">
        <f>IF(Amortization[[#This Row],[Column1]]="active",C79-D79,"")</f>
        <v>1379.2370467754124</v>
      </c>
      <c r="F79" s="5">
        <f>IF(Amortization[[#This Row],[Column1]]="active",ROUND(($F78-D79),2),"")</f>
        <v>250918</v>
      </c>
      <c r="G79" t="str">
        <f>IF(Amortization[[#This Row],[Payment '#]]&gt;('Input Data'!$C$11*'Input Data'!$C$12),"paid","active")</f>
        <v>active</v>
      </c>
    </row>
    <row r="80" spans="2:7" x14ac:dyDescent="0.25">
      <c r="B80" s="8">
        <f t="shared" si="1"/>
        <v>76</v>
      </c>
      <c r="C80" s="5">
        <f>IF(Amortization[[#This Row],[Column1]]="active",C79,"")</f>
        <v>3145.890257492752</v>
      </c>
      <c r="D80" s="5">
        <f>IF(Amortization[[#This Row],[Column1]]="active",-PPMT(('Input Data'!$C$10/'Input Data'!$C$12),B80,('Input Data'!$C$11*'Input Data'!$C$12),'Input Data'!$C$8),"")</f>
        <v>1776.2961928258385</v>
      </c>
      <c r="E80" s="5">
        <f>IF(Amortization[[#This Row],[Column1]]="active",C80-D80,"")</f>
        <v>1369.5940646669135</v>
      </c>
      <c r="F80" s="5">
        <f>IF(Amortization[[#This Row],[Column1]]="active",ROUND(($F79-D80),2),"")</f>
        <v>249141.7</v>
      </c>
      <c r="G80" t="str">
        <f>IF(Amortization[[#This Row],[Payment '#]]&gt;('Input Data'!$C$11*'Input Data'!$C$12),"paid","active")</f>
        <v>active</v>
      </c>
    </row>
    <row r="81" spans="2:7" x14ac:dyDescent="0.25">
      <c r="B81" s="8">
        <f t="shared" si="1"/>
        <v>77</v>
      </c>
      <c r="C81" s="5">
        <f>IF(Amortization[[#This Row],[Column1]]="active",C80,"")</f>
        <v>3145.890257492752</v>
      </c>
      <c r="D81" s="5">
        <f>IF(Amortization[[#This Row],[Column1]]="active",-PPMT(('Input Data'!$C$10/'Input Data'!$C$12),B81,('Input Data'!$C$11*'Input Data'!$C$12),'Input Data'!$C$8),"")</f>
        <v>1785.9918095450125</v>
      </c>
      <c r="E81" s="5">
        <f>IF(Amortization[[#This Row],[Column1]]="active",C81-D81,"")</f>
        <v>1359.8984479477394</v>
      </c>
      <c r="F81" s="5">
        <f>IF(Amortization[[#This Row],[Column1]]="active",ROUND(($F80-D81),2),"")</f>
        <v>247355.71</v>
      </c>
      <c r="G81" t="str">
        <f>IF(Amortization[[#This Row],[Payment '#]]&gt;('Input Data'!$C$11*'Input Data'!$C$12),"paid","active")</f>
        <v>active</v>
      </c>
    </row>
    <row r="82" spans="2:7" x14ac:dyDescent="0.25">
      <c r="B82" s="8">
        <f t="shared" si="1"/>
        <v>78</v>
      </c>
      <c r="C82" s="5">
        <f>IF(Amortization[[#This Row],[Column1]]="active",C81,"")</f>
        <v>3145.890257492752</v>
      </c>
      <c r="D82" s="5">
        <f>IF(Amortization[[#This Row],[Column1]]="active",-PPMT(('Input Data'!$C$10/'Input Data'!$C$12),B82,('Input Data'!$C$11*'Input Data'!$C$12),'Input Data'!$C$8),"")</f>
        <v>1795.7403481721124</v>
      </c>
      <c r="E82" s="5">
        <f>IF(Amortization[[#This Row],[Column1]]="active",C82-D82,"")</f>
        <v>1350.1499093206396</v>
      </c>
      <c r="F82" s="5">
        <f>IF(Amortization[[#This Row],[Column1]]="active",ROUND(($F81-D82),2),"")</f>
        <v>245559.97</v>
      </c>
      <c r="G82" t="str">
        <f>IF(Amortization[[#This Row],[Payment '#]]&gt;('Input Data'!$C$11*'Input Data'!$C$12),"paid","active")</f>
        <v>active</v>
      </c>
    </row>
    <row r="83" spans="2:7" x14ac:dyDescent="0.25">
      <c r="B83" s="8">
        <f t="shared" si="1"/>
        <v>79</v>
      </c>
      <c r="C83" s="5">
        <f>IF(Amortization[[#This Row],[Column1]]="active",C82,"")</f>
        <v>3145.890257492752</v>
      </c>
      <c r="D83" s="5">
        <f>IF(Amortization[[#This Row],[Column1]]="active",-PPMT(('Input Data'!$C$10/'Input Data'!$C$12),B83,('Input Data'!$C$11*'Input Data'!$C$12),'Input Data'!$C$8),"")</f>
        <v>1805.5420975725517</v>
      </c>
      <c r="E83" s="5">
        <f>IF(Amortization[[#This Row],[Column1]]="active",C83-D83,"")</f>
        <v>1340.3481599202003</v>
      </c>
      <c r="F83" s="5">
        <f>IF(Amortization[[#This Row],[Column1]]="active",ROUND(($F82-D83),2),"")</f>
        <v>243754.43</v>
      </c>
      <c r="G83" t="str">
        <f>IF(Amortization[[#This Row],[Payment '#]]&gt;('Input Data'!$C$11*'Input Data'!$C$12),"paid","active")</f>
        <v>active</v>
      </c>
    </row>
    <row r="84" spans="2:7" x14ac:dyDescent="0.25">
      <c r="B84" s="8">
        <f t="shared" si="1"/>
        <v>80</v>
      </c>
      <c r="C84" s="5">
        <f>IF(Amortization[[#This Row],[Column1]]="active",C83,"")</f>
        <v>3145.890257492752</v>
      </c>
      <c r="D84" s="5">
        <f>IF(Amortization[[#This Row],[Column1]]="active",-PPMT(('Input Data'!$C$10/'Input Data'!$C$12),B84,('Input Data'!$C$11*'Input Data'!$C$12),'Input Data'!$C$8),"")</f>
        <v>1815.3973481884686</v>
      </c>
      <c r="E84" s="5">
        <f>IF(Amortization[[#This Row],[Column1]]="active",C84-D84,"")</f>
        <v>1330.4929093042833</v>
      </c>
      <c r="F84" s="5">
        <f>IF(Amortization[[#This Row],[Column1]]="active",ROUND(($F83-D84),2),"")</f>
        <v>241939.03</v>
      </c>
      <c r="G84" t="str">
        <f>IF(Amortization[[#This Row],[Payment '#]]&gt;('Input Data'!$C$11*'Input Data'!$C$12),"paid","active")</f>
        <v>active</v>
      </c>
    </row>
    <row r="85" spans="2:7" x14ac:dyDescent="0.25">
      <c r="B85" s="8">
        <f t="shared" si="1"/>
        <v>81</v>
      </c>
      <c r="C85" s="5">
        <f>IF(Amortization[[#This Row],[Column1]]="active",C84,"")</f>
        <v>3145.890257492752</v>
      </c>
      <c r="D85" s="5">
        <f>IF(Amortization[[#This Row],[Column1]]="active",-PPMT(('Input Data'!$C$10/'Input Data'!$C$12),B85,('Input Data'!$C$11*'Input Data'!$C$12),'Input Data'!$C$8),"")</f>
        <v>1825.306392047331</v>
      </c>
      <c r="E85" s="5">
        <f>IF(Amortization[[#This Row],[Column1]]="active",C85-D85,"")</f>
        <v>1320.583865445421</v>
      </c>
      <c r="F85" s="5">
        <f>IF(Amortization[[#This Row],[Column1]]="active",ROUND(($F84-D85),2),"")</f>
        <v>240113.72</v>
      </c>
      <c r="G85" t="str">
        <f>IF(Amortization[[#This Row],[Payment '#]]&gt;('Input Data'!$C$11*'Input Data'!$C$12),"paid","active")</f>
        <v>active</v>
      </c>
    </row>
    <row r="86" spans="2:7" x14ac:dyDescent="0.25">
      <c r="B86" s="8">
        <f t="shared" si="1"/>
        <v>82</v>
      </c>
      <c r="C86" s="5">
        <f>IF(Amortization[[#This Row],[Column1]]="active",C85,"")</f>
        <v>3145.890257492752</v>
      </c>
      <c r="D86" s="5">
        <f>IF(Amortization[[#This Row],[Column1]]="active",-PPMT(('Input Data'!$C$10/'Input Data'!$C$12),B86,('Input Data'!$C$11*'Input Data'!$C$12),'Input Data'!$C$8),"")</f>
        <v>1835.2695227705892</v>
      </c>
      <c r="E86" s="5">
        <f>IF(Amortization[[#This Row],[Column1]]="active",C86-D86,"")</f>
        <v>1310.6207347221628</v>
      </c>
      <c r="F86" s="5">
        <f>IF(Amortization[[#This Row],[Column1]]="active",ROUND(($F85-D86),2),"")</f>
        <v>238278.45</v>
      </c>
      <c r="G86" t="str">
        <f>IF(Amortization[[#This Row],[Payment '#]]&gt;('Input Data'!$C$11*'Input Data'!$C$12),"paid","active")</f>
        <v>active</v>
      </c>
    </row>
    <row r="87" spans="2:7" x14ac:dyDescent="0.25">
      <c r="B87" s="8">
        <f t="shared" si="1"/>
        <v>83</v>
      </c>
      <c r="C87" s="5">
        <f>IF(Amortization[[#This Row],[Column1]]="active",C86,"")</f>
        <v>3145.890257492752</v>
      </c>
      <c r="D87" s="5">
        <f>IF(Amortization[[#This Row],[Column1]]="active",-PPMT(('Input Data'!$C$10/'Input Data'!$C$12),B87,('Input Data'!$C$11*'Input Data'!$C$12),'Input Data'!$C$8),"")</f>
        <v>1845.2870355823788</v>
      </c>
      <c r="E87" s="5">
        <f>IF(Amortization[[#This Row],[Column1]]="active",C87-D87,"")</f>
        <v>1300.6032219103731</v>
      </c>
      <c r="F87" s="5">
        <f>IF(Amortization[[#This Row],[Column1]]="active",ROUND(($F86-D87),2),"")</f>
        <v>236433.16</v>
      </c>
      <c r="G87" t="str">
        <f>IF(Amortization[[#This Row],[Payment '#]]&gt;('Input Data'!$C$11*'Input Data'!$C$12),"paid","active")</f>
        <v>active</v>
      </c>
    </row>
    <row r="88" spans="2:7" x14ac:dyDescent="0.25">
      <c r="B88" s="8">
        <f t="shared" si="1"/>
        <v>84</v>
      </c>
      <c r="C88" s="5">
        <f>IF(Amortization[[#This Row],[Column1]]="active",C87,"")</f>
        <v>3145.890257492752</v>
      </c>
      <c r="D88" s="5">
        <f>IF(Amortization[[#This Row],[Column1]]="active",-PPMT(('Input Data'!$C$10/'Input Data'!$C$12),B88,('Input Data'!$C$11*'Input Data'!$C$12),'Input Data'!$C$8),"")</f>
        <v>1855.3592273182662</v>
      </c>
      <c r="E88" s="5">
        <f>IF(Amortization[[#This Row],[Column1]]="active",C88-D88,"")</f>
        <v>1290.5310301744857</v>
      </c>
      <c r="F88" s="5">
        <f>IF(Amortization[[#This Row],[Column1]]="active",ROUND(($F87-D88),2),"")</f>
        <v>234577.8</v>
      </c>
      <c r="G88" t="str">
        <f>IF(Amortization[[#This Row],[Payment '#]]&gt;('Input Data'!$C$11*'Input Data'!$C$12),"paid","active")</f>
        <v>active</v>
      </c>
    </row>
    <row r="89" spans="2:7" x14ac:dyDescent="0.25">
      <c r="B89" s="8">
        <f t="shared" si="1"/>
        <v>85</v>
      </c>
      <c r="C89" s="5">
        <f>IF(Amortization[[#This Row],[Column1]]="active",C88,"")</f>
        <v>3145.890257492752</v>
      </c>
      <c r="D89" s="5">
        <f>IF(Amortization[[#This Row],[Column1]]="active",-PPMT(('Input Data'!$C$10/'Input Data'!$C$12),B89,('Input Data'!$C$11*'Input Data'!$C$12),'Input Data'!$C$8),"")</f>
        <v>1865.486396434045</v>
      </c>
      <c r="E89" s="5">
        <f>IF(Amortization[[#This Row],[Column1]]="active",C89-D89,"")</f>
        <v>1280.403861058707</v>
      </c>
      <c r="F89" s="5">
        <f>IF(Amortization[[#This Row],[Column1]]="active",ROUND(($F88-D89),2),"")</f>
        <v>232712.31</v>
      </c>
      <c r="G89" t="str">
        <f>IF(Amortization[[#This Row],[Payment '#]]&gt;('Input Data'!$C$11*'Input Data'!$C$12),"paid","active")</f>
        <v>active</v>
      </c>
    </row>
    <row r="90" spans="2:7" x14ac:dyDescent="0.25">
      <c r="B90" s="8">
        <f t="shared" si="1"/>
        <v>86</v>
      </c>
      <c r="C90" s="5">
        <f>IF(Amortization[[#This Row],[Column1]]="active",C89,"")</f>
        <v>3145.890257492752</v>
      </c>
      <c r="D90" s="5">
        <f>IF(Amortization[[#This Row],[Column1]]="active",-PPMT(('Input Data'!$C$10/'Input Data'!$C$12),B90,('Input Data'!$C$11*'Input Data'!$C$12),'Input Data'!$C$8),"")</f>
        <v>1875.6688430145807</v>
      </c>
      <c r="E90" s="5">
        <f>IF(Amortization[[#This Row],[Column1]]="active",C90-D90,"")</f>
        <v>1270.2214144781713</v>
      </c>
      <c r="F90" s="5">
        <f>IF(Amortization[[#This Row],[Column1]]="active",ROUND(($F89-D90),2),"")</f>
        <v>230836.64</v>
      </c>
      <c r="G90" t="str">
        <f>IF(Amortization[[#This Row],[Payment '#]]&gt;('Input Data'!$C$11*'Input Data'!$C$12),"paid","active")</f>
        <v>active</v>
      </c>
    </row>
    <row r="91" spans="2:7" x14ac:dyDescent="0.25">
      <c r="B91" s="8">
        <f t="shared" si="1"/>
        <v>87</v>
      </c>
      <c r="C91" s="5">
        <f>IF(Amortization[[#This Row],[Column1]]="active",C90,"")</f>
        <v>3145.890257492752</v>
      </c>
      <c r="D91" s="5">
        <f>IF(Amortization[[#This Row],[Column1]]="active",-PPMT(('Input Data'!$C$10/'Input Data'!$C$12),B91,('Input Data'!$C$11*'Input Data'!$C$12),'Input Data'!$C$8),"")</f>
        <v>1885.9068687827018</v>
      </c>
      <c r="E91" s="5">
        <f>IF(Amortization[[#This Row],[Column1]]="active",C91-D91,"")</f>
        <v>1259.9833887100501</v>
      </c>
      <c r="F91" s="5">
        <f>IF(Amortization[[#This Row],[Column1]]="active",ROUND(($F90-D91),2),"")</f>
        <v>228950.73</v>
      </c>
      <c r="G91" t="str">
        <f>IF(Amortization[[#This Row],[Payment '#]]&gt;('Input Data'!$C$11*'Input Data'!$C$12),"paid","active")</f>
        <v>active</v>
      </c>
    </row>
    <row r="92" spans="2:7" x14ac:dyDescent="0.25">
      <c r="B92" s="8">
        <f t="shared" si="1"/>
        <v>88</v>
      </c>
      <c r="C92" s="5">
        <f>IF(Amortization[[#This Row],[Column1]]="active",C91,"")</f>
        <v>3145.890257492752</v>
      </c>
      <c r="D92" s="5">
        <f>IF(Amortization[[#This Row],[Column1]]="active",-PPMT(('Input Data'!$C$10/'Input Data'!$C$12),B92,('Input Data'!$C$11*'Input Data'!$C$12),'Input Data'!$C$8),"")</f>
        <v>1896.2007771081408</v>
      </c>
      <c r="E92" s="5">
        <f>IF(Amortization[[#This Row],[Column1]]="active",C92-D92,"")</f>
        <v>1249.6894803846112</v>
      </c>
      <c r="F92" s="5">
        <f>IF(Amortization[[#This Row],[Column1]]="active",ROUND(($F91-D92),2),"")</f>
        <v>227054.53</v>
      </c>
      <c r="G92" t="str">
        <f>IF(Amortization[[#This Row],[Payment '#]]&gt;('Input Data'!$C$11*'Input Data'!$C$12),"paid","active")</f>
        <v>active</v>
      </c>
    </row>
    <row r="93" spans="2:7" x14ac:dyDescent="0.25">
      <c r="B93" s="8">
        <f t="shared" si="1"/>
        <v>89</v>
      </c>
      <c r="C93" s="5">
        <f>IF(Amortization[[#This Row],[Column1]]="active",C92,"")</f>
        <v>3145.890257492752</v>
      </c>
      <c r="D93" s="5">
        <f>IF(Amortization[[#This Row],[Column1]]="active",-PPMT(('Input Data'!$C$10/'Input Data'!$C$12),B93,('Input Data'!$C$11*'Input Data'!$C$12),'Input Data'!$C$8),"")</f>
        <v>1906.5508730165227</v>
      </c>
      <c r="E93" s="5">
        <f>IF(Amortization[[#This Row],[Column1]]="active",C93-D93,"")</f>
        <v>1239.3393844762293</v>
      </c>
      <c r="F93" s="5">
        <f>IF(Amortization[[#This Row],[Column1]]="active",ROUND(($F92-D93),2),"")</f>
        <v>225147.98</v>
      </c>
      <c r="G93" t="str">
        <f>IF(Amortization[[#This Row],[Payment '#]]&gt;('Input Data'!$C$11*'Input Data'!$C$12),"paid","active")</f>
        <v>active</v>
      </c>
    </row>
    <row r="94" spans="2:7" x14ac:dyDescent="0.25">
      <c r="B94" s="8">
        <f t="shared" si="1"/>
        <v>90</v>
      </c>
      <c r="C94" s="5">
        <f>IF(Amortization[[#This Row],[Column1]]="active",C93,"")</f>
        <v>3145.890257492752</v>
      </c>
      <c r="D94" s="5">
        <f>IF(Amortization[[#This Row],[Column1]]="active",-PPMT(('Input Data'!$C$10/'Input Data'!$C$12),B94,('Input Data'!$C$11*'Input Data'!$C$12),'Input Data'!$C$8),"")</f>
        <v>1916.9574631984044</v>
      </c>
      <c r="E94" s="5">
        <f>IF(Amortization[[#This Row],[Column1]]="active",C94-D94,"")</f>
        <v>1228.9327942943476</v>
      </c>
      <c r="F94" s="5">
        <f>IF(Amortization[[#This Row],[Column1]]="active",ROUND(($F93-D94),2),"")</f>
        <v>223231.02</v>
      </c>
      <c r="G94" t="str">
        <f>IF(Amortization[[#This Row],[Payment '#]]&gt;('Input Data'!$C$11*'Input Data'!$C$12),"paid","active")</f>
        <v>active</v>
      </c>
    </row>
    <row r="95" spans="2:7" x14ac:dyDescent="0.25">
      <c r="B95" s="8">
        <f t="shared" si="1"/>
        <v>91</v>
      </c>
      <c r="C95" s="5">
        <f>IF(Amortization[[#This Row],[Column1]]="active",C94,"")</f>
        <v>3145.890257492752</v>
      </c>
      <c r="D95" s="5">
        <f>IF(Amortization[[#This Row],[Column1]]="active",-PPMT(('Input Data'!$C$10/'Input Data'!$C$12),B95,('Input Data'!$C$11*'Input Data'!$C$12),'Input Data'!$C$8),"")</f>
        <v>1927.4208560183627</v>
      </c>
      <c r="E95" s="5">
        <f>IF(Amortization[[#This Row],[Column1]]="active",C95-D95,"")</f>
        <v>1218.4694014743893</v>
      </c>
      <c r="F95" s="5">
        <f>IF(Amortization[[#This Row],[Column1]]="active",ROUND(($F94-D95),2),"")</f>
        <v>221303.6</v>
      </c>
      <c r="G95" t="str">
        <f>IF(Amortization[[#This Row],[Payment '#]]&gt;('Input Data'!$C$11*'Input Data'!$C$12),"paid","active")</f>
        <v>active</v>
      </c>
    </row>
    <row r="96" spans="2:7" x14ac:dyDescent="0.25">
      <c r="B96" s="8">
        <f t="shared" si="1"/>
        <v>92</v>
      </c>
      <c r="C96" s="5">
        <f>IF(Amortization[[#This Row],[Column1]]="active",C95,"")</f>
        <v>3145.890257492752</v>
      </c>
      <c r="D96" s="5">
        <f>IF(Amortization[[#This Row],[Column1]]="active",-PPMT(('Input Data'!$C$10/'Input Data'!$C$12),B96,('Input Data'!$C$11*'Input Data'!$C$12),'Input Data'!$C$8),"")</f>
        <v>1937.9413615241294</v>
      </c>
      <c r="E96" s="5">
        <f>IF(Amortization[[#This Row],[Column1]]="active",C96-D96,"")</f>
        <v>1207.9488959686225</v>
      </c>
      <c r="F96" s="5">
        <f>IF(Amortization[[#This Row],[Column1]]="active",ROUND(($F95-D96),2),"")</f>
        <v>219365.66</v>
      </c>
      <c r="G96" t="str">
        <f>IF(Amortization[[#This Row],[Payment '#]]&gt;('Input Data'!$C$11*'Input Data'!$C$12),"paid","active")</f>
        <v>active</v>
      </c>
    </row>
    <row r="97" spans="2:7" x14ac:dyDescent="0.25">
      <c r="B97" s="8">
        <f t="shared" si="1"/>
        <v>93</v>
      </c>
      <c r="C97" s="5">
        <f>IF(Amortization[[#This Row],[Column1]]="active",C96,"")</f>
        <v>3145.890257492752</v>
      </c>
      <c r="D97" s="5">
        <f>IF(Amortization[[#This Row],[Column1]]="active",-PPMT(('Input Data'!$C$10/'Input Data'!$C$12),B97,('Input Data'!$C$11*'Input Data'!$C$12),'Input Data'!$C$8),"")</f>
        <v>1948.519291455782</v>
      </c>
      <c r="E97" s="5">
        <f>IF(Amortization[[#This Row],[Column1]]="active",C97-D97,"")</f>
        <v>1197.37096603697</v>
      </c>
      <c r="F97" s="5">
        <f>IF(Amortization[[#This Row],[Column1]]="active",ROUND(($F96-D97),2),"")</f>
        <v>217417.14</v>
      </c>
      <c r="G97" t="str">
        <f>IF(Amortization[[#This Row],[Payment '#]]&gt;('Input Data'!$C$11*'Input Data'!$C$12),"paid","active")</f>
        <v>active</v>
      </c>
    </row>
    <row r="98" spans="2:7" x14ac:dyDescent="0.25">
      <c r="B98" s="8">
        <f t="shared" si="1"/>
        <v>94</v>
      </c>
      <c r="C98" s="5">
        <f>IF(Amortization[[#This Row],[Column1]]="active",C97,"")</f>
        <v>3145.890257492752</v>
      </c>
      <c r="D98" s="5">
        <f>IF(Amortization[[#This Row],[Column1]]="active",-PPMT(('Input Data'!$C$10/'Input Data'!$C$12),B98,('Input Data'!$C$11*'Input Data'!$C$12),'Input Data'!$C$8),"")</f>
        <v>1959.1549592549782</v>
      </c>
      <c r="E98" s="5">
        <f>IF(Amortization[[#This Row],[Column1]]="active",C98-D98,"")</f>
        <v>1186.7352982377738</v>
      </c>
      <c r="F98" s="5">
        <f>IF(Amortization[[#This Row],[Column1]]="active",ROUND(($F97-D98),2),"")</f>
        <v>215457.99</v>
      </c>
      <c r="G98" t="str">
        <f>IF(Amortization[[#This Row],[Payment '#]]&gt;('Input Data'!$C$11*'Input Data'!$C$12),"paid","active")</f>
        <v>active</v>
      </c>
    </row>
    <row r="99" spans="2:7" x14ac:dyDescent="0.25">
      <c r="B99" s="8">
        <f t="shared" si="1"/>
        <v>95</v>
      </c>
      <c r="C99" s="5">
        <f>IF(Amortization[[#This Row],[Column1]]="active",C98,"")</f>
        <v>3145.890257492752</v>
      </c>
      <c r="D99" s="5">
        <f>IF(Amortization[[#This Row],[Column1]]="active",-PPMT(('Input Data'!$C$10/'Input Data'!$C$12),B99,('Input Data'!$C$11*'Input Data'!$C$12),'Input Data'!$C$8),"")</f>
        <v>1969.8486800742448</v>
      </c>
      <c r="E99" s="5">
        <f>IF(Amortization[[#This Row],[Column1]]="active",C99-D99,"")</f>
        <v>1176.0415774185071</v>
      </c>
      <c r="F99" s="5">
        <f>IF(Amortization[[#This Row],[Column1]]="active",ROUND(($F98-D99),2),"")</f>
        <v>213488.14</v>
      </c>
      <c r="G99" t="str">
        <f>IF(Amortization[[#This Row],[Payment '#]]&gt;('Input Data'!$C$11*'Input Data'!$C$12),"paid","active")</f>
        <v>active</v>
      </c>
    </row>
    <row r="100" spans="2:7" x14ac:dyDescent="0.25">
      <c r="B100" s="8">
        <f t="shared" si="1"/>
        <v>96</v>
      </c>
      <c r="C100" s="5">
        <f>IF(Amortization[[#This Row],[Column1]]="active",C99,"")</f>
        <v>3145.890257492752</v>
      </c>
      <c r="D100" s="5">
        <f>IF(Amortization[[#This Row],[Column1]]="active",-PPMT(('Input Data'!$C$10/'Input Data'!$C$12),B100,('Input Data'!$C$11*'Input Data'!$C$12),'Input Data'!$C$8),"")</f>
        <v>1980.6007707863168</v>
      </c>
      <c r="E100" s="5">
        <f>IF(Amortization[[#This Row],[Column1]]="active",C100-D100,"")</f>
        <v>1165.2894867064351</v>
      </c>
      <c r="F100" s="5">
        <f>IF(Amortization[[#This Row],[Column1]]="active",ROUND(($F99-D100),2),"")</f>
        <v>211507.54</v>
      </c>
      <c r="G100" t="str">
        <f>IF(Amortization[[#This Row],[Payment '#]]&gt;('Input Data'!$C$11*'Input Data'!$C$12),"paid","active")</f>
        <v>active</v>
      </c>
    </row>
    <row r="101" spans="2:7" x14ac:dyDescent="0.25">
      <c r="B101" s="8">
        <f t="shared" si="1"/>
        <v>97</v>
      </c>
      <c r="C101" s="5">
        <f>IF(Amortization[[#This Row],[Column1]]="active",C100,"")</f>
        <v>3145.890257492752</v>
      </c>
      <c r="D101" s="5">
        <f>IF(Amortization[[#This Row],[Column1]]="active",-PPMT(('Input Data'!$C$10/'Input Data'!$C$12),B101,('Input Data'!$C$11*'Input Data'!$C$12),'Input Data'!$C$8),"")</f>
        <v>1991.4115499935253</v>
      </c>
      <c r="E101" s="5">
        <f>IF(Amortization[[#This Row],[Column1]]="active",C101-D101,"")</f>
        <v>1154.4787074992266</v>
      </c>
      <c r="F101" s="5">
        <f>IF(Amortization[[#This Row],[Column1]]="active",ROUND(($F100-D101),2),"")</f>
        <v>209516.13</v>
      </c>
      <c r="G101" t="str">
        <f>IF(Amortization[[#This Row],[Payment '#]]&gt;('Input Data'!$C$11*'Input Data'!$C$12),"paid","active")</f>
        <v>active</v>
      </c>
    </row>
    <row r="102" spans="2:7" x14ac:dyDescent="0.25">
      <c r="B102" s="8">
        <f t="shared" si="1"/>
        <v>98</v>
      </c>
      <c r="C102" s="5">
        <f>IF(Amortization[[#This Row],[Column1]]="active",C101,"")</f>
        <v>3145.890257492752</v>
      </c>
      <c r="D102" s="5">
        <f>IF(Amortization[[#This Row],[Column1]]="active",-PPMT(('Input Data'!$C$10/'Input Data'!$C$12),B102,('Input Data'!$C$11*'Input Data'!$C$12),'Input Data'!$C$8),"")</f>
        <v>2002.2813380372402</v>
      </c>
      <c r="E102" s="5">
        <f>IF(Amortization[[#This Row],[Column1]]="active",C102-D102,"")</f>
        <v>1143.6089194555118</v>
      </c>
      <c r="F102" s="5">
        <f>IF(Amortization[[#This Row],[Column1]]="active",ROUND(($F101-D102),2),"")</f>
        <v>207513.85</v>
      </c>
      <c r="G102" t="str">
        <f>IF(Amortization[[#This Row],[Payment '#]]&gt;('Input Data'!$C$11*'Input Data'!$C$12),"paid","active")</f>
        <v>active</v>
      </c>
    </row>
    <row r="103" spans="2:7" x14ac:dyDescent="0.25">
      <c r="B103" s="8">
        <f t="shared" si="1"/>
        <v>99</v>
      </c>
      <c r="C103" s="5">
        <f>IF(Amortization[[#This Row],[Column1]]="active",C102,"")</f>
        <v>3145.890257492752</v>
      </c>
      <c r="D103" s="5">
        <f>IF(Amortization[[#This Row],[Column1]]="active",-PPMT(('Input Data'!$C$10/'Input Data'!$C$12),B103,('Input Data'!$C$11*'Input Data'!$C$12),'Input Data'!$C$8),"")</f>
        <v>2013.21045700736</v>
      </c>
      <c r="E103" s="5">
        <f>IF(Amortization[[#This Row],[Column1]]="active",C103-D103,"")</f>
        <v>1132.679800485392</v>
      </c>
      <c r="F103" s="5">
        <f>IF(Amortization[[#This Row],[Column1]]="active",ROUND(($F102-D103),2),"")</f>
        <v>205500.64</v>
      </c>
      <c r="G103" t="str">
        <f>IF(Amortization[[#This Row],[Payment '#]]&gt;('Input Data'!$C$11*'Input Data'!$C$12),"paid","active")</f>
        <v>active</v>
      </c>
    </row>
    <row r="104" spans="2:7" x14ac:dyDescent="0.25">
      <c r="B104" s="8">
        <f t="shared" si="1"/>
        <v>100</v>
      </c>
      <c r="C104" s="5">
        <f>IF(Amortization[[#This Row],[Column1]]="active",C103,"")</f>
        <v>3145.890257492752</v>
      </c>
      <c r="D104" s="5">
        <f>IF(Amortization[[#This Row],[Column1]]="active",-PPMT(('Input Data'!$C$10/'Input Data'!$C$12),B104,('Input Data'!$C$11*'Input Data'!$C$12),'Input Data'!$C$8),"")</f>
        <v>2024.1992307518585</v>
      </c>
      <c r="E104" s="5">
        <f>IF(Amortization[[#This Row],[Column1]]="active",C104-D104,"")</f>
        <v>1121.6910267408934</v>
      </c>
      <c r="F104" s="5">
        <f>IF(Amortization[[#This Row],[Column1]]="active",ROUND(($F103-D104),2),"")</f>
        <v>203476.44</v>
      </c>
      <c r="G104" t="str">
        <f>IF(Amortization[[#This Row],[Payment '#]]&gt;('Input Data'!$C$11*'Input Data'!$C$12),"paid","active")</f>
        <v>active</v>
      </c>
    </row>
    <row r="105" spans="2:7" x14ac:dyDescent="0.25">
      <c r="B105" s="8">
        <f t="shared" si="1"/>
        <v>101</v>
      </c>
      <c r="C105" s="5">
        <f>IF(Amortization[[#This Row],[Column1]]="active",C104,"")</f>
        <v>3145.890257492752</v>
      </c>
      <c r="D105" s="5">
        <f>IF(Amortization[[#This Row],[Column1]]="active",-PPMT(('Input Data'!$C$10/'Input Data'!$C$12),B105,('Input Data'!$C$11*'Input Data'!$C$12),'Input Data'!$C$8),"")</f>
        <v>2035.2479848863788</v>
      </c>
      <c r="E105" s="5">
        <f>IF(Amortization[[#This Row],[Column1]]="active",C105-D105,"")</f>
        <v>1110.6422726063731</v>
      </c>
      <c r="F105" s="5">
        <f>IF(Amortization[[#This Row],[Column1]]="active",ROUND(($F104-D105),2),"")</f>
        <v>201441.19</v>
      </c>
      <c r="G105" t="str">
        <f>IF(Amortization[[#This Row],[Payment '#]]&gt;('Input Data'!$C$11*'Input Data'!$C$12),"paid","active")</f>
        <v>active</v>
      </c>
    </row>
    <row r="106" spans="2:7" x14ac:dyDescent="0.25">
      <c r="B106" s="8">
        <f t="shared" si="1"/>
        <v>102</v>
      </c>
      <c r="C106" s="5">
        <f>IF(Amortization[[#This Row],[Column1]]="active",C105,"")</f>
        <v>3145.890257492752</v>
      </c>
      <c r="D106" s="5">
        <f>IF(Amortization[[#This Row],[Column1]]="active",-PPMT(('Input Data'!$C$10/'Input Data'!$C$12),B106,('Input Data'!$C$11*'Input Data'!$C$12),'Input Data'!$C$8),"")</f>
        <v>2046.3570468038838</v>
      </c>
      <c r="E106" s="5">
        <f>IF(Amortization[[#This Row],[Column1]]="active",C106-D106,"")</f>
        <v>1099.5332106888682</v>
      </c>
      <c r="F106" s="5">
        <f>IF(Amortization[[#This Row],[Column1]]="active",ROUND(($F105-D106),2),"")</f>
        <v>199394.83</v>
      </c>
      <c r="G106" t="str">
        <f>IF(Amortization[[#This Row],[Payment '#]]&gt;('Input Data'!$C$11*'Input Data'!$C$12),"paid","active")</f>
        <v>active</v>
      </c>
    </row>
    <row r="107" spans="2:7" x14ac:dyDescent="0.25">
      <c r="B107" s="8">
        <f t="shared" si="1"/>
        <v>103</v>
      </c>
      <c r="C107" s="5">
        <f>IF(Amortization[[#This Row],[Column1]]="active",C106,"")</f>
        <v>3145.890257492752</v>
      </c>
      <c r="D107" s="5">
        <f>IF(Amortization[[#This Row],[Column1]]="active",-PPMT(('Input Data'!$C$10/'Input Data'!$C$12),B107,('Input Data'!$C$11*'Input Data'!$C$12),'Input Data'!$C$8),"")</f>
        <v>2057.5267456843549</v>
      </c>
      <c r="E107" s="5">
        <f>IF(Amortization[[#This Row],[Column1]]="active",C107-D107,"")</f>
        <v>1088.3635118083971</v>
      </c>
      <c r="F107" s="5">
        <f>IF(Amortization[[#This Row],[Column1]]="active",ROUND(($F106-D107),2),"")</f>
        <v>197337.3</v>
      </c>
      <c r="G107" t="str">
        <f>IF(Amortization[[#This Row],[Payment '#]]&gt;('Input Data'!$C$11*'Input Data'!$C$12),"paid","active")</f>
        <v>active</v>
      </c>
    </row>
    <row r="108" spans="2:7" x14ac:dyDescent="0.25">
      <c r="B108" s="8">
        <f t="shared" si="1"/>
        <v>104</v>
      </c>
      <c r="C108" s="5">
        <f>IF(Amortization[[#This Row],[Column1]]="active",C107,"")</f>
        <v>3145.890257492752</v>
      </c>
      <c r="D108" s="5">
        <f>IF(Amortization[[#This Row],[Column1]]="active",-PPMT(('Input Data'!$C$10/'Input Data'!$C$12),B108,('Input Data'!$C$11*'Input Data'!$C$12),'Input Data'!$C$8),"")</f>
        <v>2068.7574125045489</v>
      </c>
      <c r="E108" s="5">
        <f>IF(Amortization[[#This Row],[Column1]]="active",C108-D108,"")</f>
        <v>1077.132844988203</v>
      </c>
      <c r="F108" s="5">
        <f>IF(Amortization[[#This Row],[Column1]]="active",ROUND(($F107-D108),2),"")</f>
        <v>195268.54</v>
      </c>
      <c r="G108" t="str">
        <f>IF(Amortization[[#This Row],[Payment '#]]&gt;('Input Data'!$C$11*'Input Data'!$C$12),"paid","active")</f>
        <v>active</v>
      </c>
    </row>
    <row r="109" spans="2:7" x14ac:dyDescent="0.25">
      <c r="B109" s="8">
        <f t="shared" si="1"/>
        <v>105</v>
      </c>
      <c r="C109" s="5">
        <f>IF(Amortization[[#This Row],[Column1]]="active",C108,"")</f>
        <v>3145.890257492752</v>
      </c>
      <c r="D109" s="5">
        <f>IF(Amortization[[#This Row],[Column1]]="active",-PPMT(('Input Data'!$C$10/'Input Data'!$C$12),B109,('Input Data'!$C$11*'Input Data'!$C$12),'Input Data'!$C$8),"")</f>
        <v>2080.0493800478025</v>
      </c>
      <c r="E109" s="5">
        <f>IF(Amortization[[#This Row],[Column1]]="active",C109-D109,"")</f>
        <v>1065.8408774449495</v>
      </c>
      <c r="F109" s="5">
        <f>IF(Amortization[[#This Row],[Column1]]="active",ROUND(($F108-D109),2),"")</f>
        <v>193188.49</v>
      </c>
      <c r="G109" t="str">
        <f>IF(Amortization[[#This Row],[Payment '#]]&gt;('Input Data'!$C$11*'Input Data'!$C$12),"paid","active")</f>
        <v>active</v>
      </c>
    </row>
    <row r="110" spans="2:7" x14ac:dyDescent="0.25">
      <c r="B110" s="8">
        <f t="shared" si="1"/>
        <v>106</v>
      </c>
      <c r="C110" s="5">
        <f>IF(Amortization[[#This Row],[Column1]]="active",C109,"")</f>
        <v>3145.890257492752</v>
      </c>
      <c r="D110" s="5">
        <f>IF(Amortization[[#This Row],[Column1]]="active",-PPMT(('Input Data'!$C$10/'Input Data'!$C$12),B110,('Input Data'!$C$11*'Input Data'!$C$12),'Input Data'!$C$8),"")</f>
        <v>2091.4029829138972</v>
      </c>
      <c r="E110" s="5">
        <f>IF(Amortization[[#This Row],[Column1]]="active",C110-D110,"")</f>
        <v>1054.4872745788548</v>
      </c>
      <c r="F110" s="5">
        <f>IF(Amortization[[#This Row],[Column1]]="active",ROUND(($F109-D110),2),"")</f>
        <v>191097.09</v>
      </c>
      <c r="G110" t="str">
        <f>IF(Amortization[[#This Row],[Payment '#]]&gt;('Input Data'!$C$11*'Input Data'!$C$12),"paid","active")</f>
        <v>active</v>
      </c>
    </row>
    <row r="111" spans="2:7" x14ac:dyDescent="0.25">
      <c r="B111" s="8">
        <f t="shared" si="1"/>
        <v>107</v>
      </c>
      <c r="C111" s="5">
        <f>IF(Amortization[[#This Row],[Column1]]="active",C110,"")</f>
        <v>3145.890257492752</v>
      </c>
      <c r="D111" s="5">
        <f>IF(Amortization[[#This Row],[Column1]]="active",-PPMT(('Input Data'!$C$10/'Input Data'!$C$12),B111,('Input Data'!$C$11*'Input Data'!$C$12),'Input Data'!$C$8),"")</f>
        <v>2102.818557528969</v>
      </c>
      <c r="E111" s="5">
        <f>IF(Amortization[[#This Row],[Column1]]="active",C111-D111,"")</f>
        <v>1043.071699963783</v>
      </c>
      <c r="F111" s="5">
        <f>IF(Amortization[[#This Row],[Column1]]="active",ROUND(($F110-D111),2),"")</f>
        <v>188994.27</v>
      </c>
      <c r="G111" t="str">
        <f>IF(Amortization[[#This Row],[Payment '#]]&gt;('Input Data'!$C$11*'Input Data'!$C$12),"paid","active")</f>
        <v>active</v>
      </c>
    </row>
    <row r="112" spans="2:7" x14ac:dyDescent="0.25">
      <c r="B112" s="8">
        <f t="shared" si="1"/>
        <v>108</v>
      </c>
      <c r="C112" s="5">
        <f>IF(Amortization[[#This Row],[Column1]]="active",C111,"")</f>
        <v>3145.890257492752</v>
      </c>
      <c r="D112" s="5">
        <f>IF(Amortization[[#This Row],[Column1]]="active",-PPMT(('Input Data'!$C$10/'Input Data'!$C$12),B112,('Input Data'!$C$11*'Input Data'!$C$12),'Input Data'!$C$8),"")</f>
        <v>2114.2964421554811</v>
      </c>
      <c r="E112" s="5">
        <f>IF(Amortization[[#This Row],[Column1]]="active",C112-D112,"")</f>
        <v>1031.5938153372708</v>
      </c>
      <c r="F112" s="5">
        <f>IF(Amortization[[#This Row],[Column1]]="active",ROUND(($F111-D112),2),"")</f>
        <v>186879.97</v>
      </c>
      <c r="G112" t="str">
        <f>IF(Amortization[[#This Row],[Payment '#]]&gt;('Input Data'!$C$11*'Input Data'!$C$12),"paid","active")</f>
        <v>active</v>
      </c>
    </row>
    <row r="113" spans="2:7" x14ac:dyDescent="0.25">
      <c r="B113" s="8">
        <f t="shared" si="1"/>
        <v>109</v>
      </c>
      <c r="C113" s="5">
        <f>IF(Amortization[[#This Row],[Column1]]="active",C112,"")</f>
        <v>3145.890257492752</v>
      </c>
      <c r="D113" s="5">
        <f>IF(Amortization[[#This Row],[Column1]]="active",-PPMT(('Input Data'!$C$10/'Input Data'!$C$12),B113,('Input Data'!$C$11*'Input Data'!$C$12),'Input Data'!$C$8),"")</f>
        <v>2125.8369769022465</v>
      </c>
      <c r="E113" s="5">
        <f>IF(Amortization[[#This Row],[Column1]]="active",C113-D113,"")</f>
        <v>1020.0532805905054</v>
      </c>
      <c r="F113" s="5">
        <f>IF(Amortization[[#This Row],[Column1]]="active",ROUND(($F112-D113),2),"")</f>
        <v>184754.13</v>
      </c>
      <c r="G113" t="str">
        <f>IF(Amortization[[#This Row],[Payment '#]]&gt;('Input Data'!$C$11*'Input Data'!$C$12),"paid","active")</f>
        <v>active</v>
      </c>
    </row>
    <row r="114" spans="2:7" x14ac:dyDescent="0.25">
      <c r="B114" s="8">
        <f t="shared" si="1"/>
        <v>110</v>
      </c>
      <c r="C114" s="5">
        <f>IF(Amortization[[#This Row],[Column1]]="active",C113,"")</f>
        <v>3145.890257492752</v>
      </c>
      <c r="D114" s="5">
        <f>IF(Amortization[[#This Row],[Column1]]="active",-PPMT(('Input Data'!$C$10/'Input Data'!$C$12),B114,('Input Data'!$C$11*'Input Data'!$C$12),'Input Data'!$C$8),"")</f>
        <v>2137.4405037345045</v>
      </c>
      <c r="E114" s="5">
        <f>IF(Amortization[[#This Row],[Column1]]="active",C114-D114,"")</f>
        <v>1008.4497537582474</v>
      </c>
      <c r="F114" s="5">
        <f>IF(Amortization[[#This Row],[Column1]]="active",ROUND(($F113-D114),2),"")</f>
        <v>182616.69</v>
      </c>
      <c r="G114" t="str">
        <f>IF(Amortization[[#This Row],[Payment '#]]&gt;('Input Data'!$C$11*'Input Data'!$C$12),"paid","active")</f>
        <v>active</v>
      </c>
    </row>
    <row r="115" spans="2:7" x14ac:dyDescent="0.25">
      <c r="B115" s="8">
        <f t="shared" si="1"/>
        <v>111</v>
      </c>
      <c r="C115" s="5">
        <f>IF(Amortization[[#This Row],[Column1]]="active",C114,"")</f>
        <v>3145.890257492752</v>
      </c>
      <c r="D115" s="5">
        <f>IF(Amortization[[#This Row],[Column1]]="active",-PPMT(('Input Data'!$C$10/'Input Data'!$C$12),B115,('Input Data'!$C$11*'Input Data'!$C$12),'Input Data'!$C$8),"")</f>
        <v>2149.1073664840555</v>
      </c>
      <c r="E115" s="5">
        <f>IF(Amortization[[#This Row],[Column1]]="active",C115-D115,"")</f>
        <v>996.78289100869642</v>
      </c>
      <c r="F115" s="5">
        <f>IF(Amortization[[#This Row],[Column1]]="active",ROUND(($F114-D115),2),"")</f>
        <v>180467.58</v>
      </c>
      <c r="G115" t="str">
        <f>IF(Amortization[[#This Row],[Payment '#]]&gt;('Input Data'!$C$11*'Input Data'!$C$12),"paid","active")</f>
        <v>active</v>
      </c>
    </row>
    <row r="116" spans="2:7" x14ac:dyDescent="0.25">
      <c r="B116" s="8">
        <f t="shared" si="1"/>
        <v>112</v>
      </c>
      <c r="C116" s="5">
        <f>IF(Amortization[[#This Row],[Column1]]="active",C115,"")</f>
        <v>3145.890257492752</v>
      </c>
      <c r="D116" s="5">
        <f>IF(Amortization[[#This Row],[Column1]]="active",-PPMT(('Input Data'!$C$10/'Input Data'!$C$12),B116,('Input Data'!$C$11*'Input Data'!$C$12),'Input Data'!$C$8),"")</f>
        <v>2160.8379108594477</v>
      </c>
      <c r="E116" s="5">
        <f>IF(Amortization[[#This Row],[Column1]]="active",C116-D116,"")</f>
        <v>985.0523466333043</v>
      </c>
      <c r="F116" s="5">
        <f>IF(Amortization[[#This Row],[Column1]]="active",ROUND(($F115-D116),2),"")</f>
        <v>178306.74</v>
      </c>
      <c r="G116" t="str">
        <f>IF(Amortization[[#This Row],[Payment '#]]&gt;('Input Data'!$C$11*'Input Data'!$C$12),"paid","active")</f>
        <v>active</v>
      </c>
    </row>
    <row r="117" spans="2:7" x14ac:dyDescent="0.25">
      <c r="B117" s="8">
        <f t="shared" si="1"/>
        <v>113</v>
      </c>
      <c r="C117" s="5">
        <f>IF(Amortization[[#This Row],[Column1]]="active",C116,"")</f>
        <v>3145.890257492752</v>
      </c>
      <c r="D117" s="5">
        <f>IF(Amortization[[#This Row],[Column1]]="active",-PPMT(('Input Data'!$C$10/'Input Data'!$C$12),B117,('Input Data'!$C$11*'Input Data'!$C$12),'Input Data'!$C$8),"")</f>
        <v>2172.6324844562218</v>
      </c>
      <c r="E117" s="5">
        <f>IF(Amortization[[#This Row],[Column1]]="active",C117-D117,"")</f>
        <v>973.25777303653012</v>
      </c>
      <c r="F117" s="5">
        <f>IF(Amortization[[#This Row],[Column1]]="active",ROUND(($F116-D117),2),"")</f>
        <v>176134.11</v>
      </c>
      <c r="G117" t="str">
        <f>IF(Amortization[[#This Row],[Payment '#]]&gt;('Input Data'!$C$11*'Input Data'!$C$12),"paid","active")</f>
        <v>active</v>
      </c>
    </row>
    <row r="118" spans="2:7" x14ac:dyDescent="0.25">
      <c r="B118" s="8">
        <f t="shared" si="1"/>
        <v>114</v>
      </c>
      <c r="C118" s="5">
        <f>IF(Amortization[[#This Row],[Column1]]="active",C117,"")</f>
        <v>3145.890257492752</v>
      </c>
      <c r="D118" s="5">
        <f>IF(Amortization[[#This Row],[Column1]]="active",-PPMT(('Input Data'!$C$10/'Input Data'!$C$12),B118,('Input Data'!$C$11*'Input Data'!$C$12),'Input Data'!$C$8),"")</f>
        <v>2184.4914367672122</v>
      </c>
      <c r="E118" s="5">
        <f>IF(Amortization[[#This Row],[Column1]]="active",C118-D118,"")</f>
        <v>961.39882072553974</v>
      </c>
      <c r="F118" s="5">
        <f>IF(Amortization[[#This Row],[Column1]]="active",ROUND(($F117-D118),2),"")</f>
        <v>173949.62</v>
      </c>
      <c r="G118" t="str">
        <f>IF(Amortization[[#This Row],[Payment '#]]&gt;('Input Data'!$C$11*'Input Data'!$C$12),"paid","active")</f>
        <v>active</v>
      </c>
    </row>
    <row r="119" spans="2:7" x14ac:dyDescent="0.25">
      <c r="B119" s="8">
        <f t="shared" si="1"/>
        <v>115</v>
      </c>
      <c r="C119" s="5">
        <f>IF(Amortization[[#This Row],[Column1]]="active",C118,"")</f>
        <v>3145.890257492752</v>
      </c>
      <c r="D119" s="5">
        <f>IF(Amortization[[#This Row],[Column1]]="active",-PPMT(('Input Data'!$C$10/'Input Data'!$C$12),B119,('Input Data'!$C$11*'Input Data'!$C$12),'Input Data'!$C$8),"")</f>
        <v>2196.4151191929</v>
      </c>
      <c r="E119" s="5">
        <f>IF(Amortization[[#This Row],[Column1]]="active",C119-D119,"")</f>
        <v>949.47513829985201</v>
      </c>
      <c r="F119" s="5">
        <f>IF(Amortization[[#This Row],[Column1]]="active",ROUND(($F118-D119),2),"")</f>
        <v>171753.2</v>
      </c>
      <c r="G119" t="str">
        <f>IF(Amortization[[#This Row],[Payment '#]]&gt;('Input Data'!$C$11*'Input Data'!$C$12),"paid","active")</f>
        <v>active</v>
      </c>
    </row>
    <row r="120" spans="2:7" x14ac:dyDescent="0.25">
      <c r="B120" s="8">
        <f t="shared" si="1"/>
        <v>116</v>
      </c>
      <c r="C120" s="5">
        <f>IF(Amortization[[#This Row],[Column1]]="active",C119,"")</f>
        <v>3145.890257492752</v>
      </c>
      <c r="D120" s="5">
        <f>IF(Amortization[[#This Row],[Column1]]="active",-PPMT(('Input Data'!$C$10/'Input Data'!$C$12),B120,('Input Data'!$C$11*'Input Data'!$C$12),'Input Data'!$C$8),"")</f>
        <v>2208.4038850518273</v>
      </c>
      <c r="E120" s="5">
        <f>IF(Amortization[[#This Row],[Column1]]="active",C120-D120,"")</f>
        <v>937.4863724409247</v>
      </c>
      <c r="F120" s="5">
        <f>IF(Amortization[[#This Row],[Column1]]="active",ROUND(($F119-D120),2),"")</f>
        <v>169544.8</v>
      </c>
      <c r="G120" t="str">
        <f>IF(Amortization[[#This Row],[Payment '#]]&gt;('Input Data'!$C$11*'Input Data'!$C$12),"paid","active")</f>
        <v>active</v>
      </c>
    </row>
    <row r="121" spans="2:7" x14ac:dyDescent="0.25">
      <c r="B121" s="8">
        <f t="shared" si="1"/>
        <v>117</v>
      </c>
      <c r="C121" s="5">
        <f>IF(Amortization[[#This Row],[Column1]]="active",C120,"")</f>
        <v>3145.890257492752</v>
      </c>
      <c r="D121" s="5">
        <f>IF(Amortization[[#This Row],[Column1]]="active",-PPMT(('Input Data'!$C$10/'Input Data'!$C$12),B121,('Input Data'!$C$11*'Input Data'!$C$12),'Input Data'!$C$8),"")</f>
        <v>2220.458089591069</v>
      </c>
      <c r="E121" s="5">
        <f>IF(Amortization[[#This Row],[Column1]]="active",C121-D121,"")</f>
        <v>925.43216790168299</v>
      </c>
      <c r="F121" s="5">
        <f>IF(Amortization[[#This Row],[Column1]]="active",ROUND(($F120-D121),2),"")</f>
        <v>167324.34</v>
      </c>
      <c r="G121" t="str">
        <f>IF(Amortization[[#This Row],[Payment '#]]&gt;('Input Data'!$C$11*'Input Data'!$C$12),"paid","active")</f>
        <v>active</v>
      </c>
    </row>
    <row r="122" spans="2:7" x14ac:dyDescent="0.25">
      <c r="B122" s="8">
        <f t="shared" si="1"/>
        <v>118</v>
      </c>
      <c r="C122" s="5">
        <f>IF(Amortization[[#This Row],[Column1]]="active",C121,"")</f>
        <v>3145.890257492752</v>
      </c>
      <c r="D122" s="5">
        <f>IF(Amortization[[#This Row],[Column1]]="active",-PPMT(('Input Data'!$C$10/'Input Data'!$C$12),B122,('Input Data'!$C$11*'Input Data'!$C$12),'Input Data'!$C$8),"")</f>
        <v>2232.5780899967531</v>
      </c>
      <c r="E122" s="5">
        <f>IF(Amortization[[#This Row],[Column1]]="active",C122-D122,"")</f>
        <v>913.31216749599889</v>
      </c>
      <c r="F122" s="5">
        <f>IF(Amortization[[#This Row],[Column1]]="active",ROUND(($F121-D122),2),"")</f>
        <v>165091.76</v>
      </c>
      <c r="G122" t="str">
        <f>IF(Amortization[[#This Row],[Payment '#]]&gt;('Input Data'!$C$11*'Input Data'!$C$12),"paid","active")</f>
        <v>active</v>
      </c>
    </row>
    <row r="123" spans="2:7" x14ac:dyDescent="0.25">
      <c r="B123" s="8">
        <f t="shared" si="1"/>
        <v>119</v>
      </c>
      <c r="C123" s="5">
        <f>IF(Amortization[[#This Row],[Column1]]="active",C122,"")</f>
        <v>3145.890257492752</v>
      </c>
      <c r="D123" s="5">
        <f>IF(Amortization[[#This Row],[Column1]]="active",-PPMT(('Input Data'!$C$10/'Input Data'!$C$12),B123,('Input Data'!$C$11*'Input Data'!$C$12),'Input Data'!$C$8),"")</f>
        <v>2244.7642454046527</v>
      </c>
      <c r="E123" s="5">
        <f>IF(Amortization[[#This Row],[Column1]]="active",C123-D123,"")</f>
        <v>901.12601208809929</v>
      </c>
      <c r="F123" s="5">
        <f>IF(Amortization[[#This Row],[Column1]]="active",ROUND(($F122-D123),2),"")</f>
        <v>162847</v>
      </c>
      <c r="G123" t="str">
        <f>IF(Amortization[[#This Row],[Payment '#]]&gt;('Input Data'!$C$11*'Input Data'!$C$12),"paid","active")</f>
        <v>active</v>
      </c>
    </row>
    <row r="124" spans="2:7" x14ac:dyDescent="0.25">
      <c r="B124" s="8">
        <f t="shared" si="1"/>
        <v>120</v>
      </c>
      <c r="C124" s="5">
        <f>IF(Amortization[[#This Row],[Column1]]="active",C123,"")</f>
        <v>3145.890257492752</v>
      </c>
      <c r="D124" s="5">
        <f>IF(Amortization[[#This Row],[Column1]]="active",-PPMT(('Input Data'!$C$10/'Input Data'!$C$12),B124,('Input Data'!$C$11*'Input Data'!$C$12),'Input Data'!$C$8),"")</f>
        <v>2257.0169169108194</v>
      </c>
      <c r="E124" s="5">
        <f>IF(Amortization[[#This Row],[Column1]]="active",C124-D124,"")</f>
        <v>888.87334058193255</v>
      </c>
      <c r="F124" s="5">
        <f>IF(Amortization[[#This Row],[Column1]]="active",ROUND(($F123-D124),2),"")</f>
        <v>160589.98000000001</v>
      </c>
      <c r="G124" t="str">
        <f>IF(Amortization[[#This Row],[Payment '#]]&gt;('Input Data'!$C$11*'Input Data'!$C$12),"paid","active")</f>
        <v>active</v>
      </c>
    </row>
    <row r="125" spans="2:7" x14ac:dyDescent="0.25">
      <c r="B125" s="8">
        <f t="shared" si="1"/>
        <v>121</v>
      </c>
      <c r="C125" s="5">
        <f>IF(Amortization[[#This Row],[Column1]]="active",C124,"")</f>
        <v>3145.890257492752</v>
      </c>
      <c r="D125" s="5">
        <f>IF(Amortization[[#This Row],[Column1]]="active",-PPMT(('Input Data'!$C$10/'Input Data'!$C$12),B125,('Input Data'!$C$11*'Input Data'!$C$12),'Input Data'!$C$8),"")</f>
        <v>2269.3364675822913</v>
      </c>
      <c r="E125" s="5">
        <f>IF(Amortization[[#This Row],[Column1]]="active",C125-D125,"")</f>
        <v>876.55378991046064</v>
      </c>
      <c r="F125" s="5">
        <f>IF(Amortization[[#This Row],[Column1]]="active",ROUND(($F124-D125),2),"")</f>
        <v>158320.64000000001</v>
      </c>
      <c r="G125" t="str">
        <f>IF(Amortization[[#This Row],[Payment '#]]&gt;('Input Data'!$C$11*'Input Data'!$C$12),"paid","active")</f>
        <v>active</v>
      </c>
    </row>
    <row r="126" spans="2:7" x14ac:dyDescent="0.25">
      <c r="B126" s="8">
        <f t="shared" si="1"/>
        <v>122</v>
      </c>
      <c r="C126" s="5">
        <f>IF(Amortization[[#This Row],[Column1]]="active",C125,"")</f>
        <v>3145.890257492752</v>
      </c>
      <c r="D126" s="5">
        <f>IF(Amortization[[#This Row],[Column1]]="active",-PPMT(('Input Data'!$C$10/'Input Data'!$C$12),B126,('Input Data'!$C$11*'Input Data'!$C$12),'Input Data'!$C$8),"")</f>
        <v>2281.7232624678445</v>
      </c>
      <c r="E126" s="5">
        <f>IF(Amortization[[#This Row],[Column1]]="active",C126-D126,"")</f>
        <v>864.16699502490746</v>
      </c>
      <c r="F126" s="5">
        <f>IF(Amortization[[#This Row],[Column1]]="active",ROUND(($F125-D126),2),"")</f>
        <v>156038.92000000001</v>
      </c>
      <c r="G126" t="str">
        <f>IF(Amortization[[#This Row],[Payment '#]]&gt;('Input Data'!$C$11*'Input Data'!$C$12),"paid","active")</f>
        <v>active</v>
      </c>
    </row>
    <row r="127" spans="2:7" x14ac:dyDescent="0.25">
      <c r="B127" s="8">
        <f t="shared" si="1"/>
        <v>123</v>
      </c>
      <c r="C127" s="5">
        <f>IF(Amortization[[#This Row],[Column1]]="active",C126,"")</f>
        <v>3145.890257492752</v>
      </c>
      <c r="D127" s="5">
        <f>IF(Amortization[[#This Row],[Column1]]="active",-PPMT(('Input Data'!$C$10/'Input Data'!$C$12),B127,('Input Data'!$C$11*'Input Data'!$C$12),'Input Data'!$C$8),"")</f>
        <v>2294.1776686088147</v>
      </c>
      <c r="E127" s="5">
        <f>IF(Amortization[[#This Row],[Column1]]="active",C127-D127,"")</f>
        <v>851.71258888393731</v>
      </c>
      <c r="F127" s="5">
        <f>IF(Amortization[[#This Row],[Column1]]="active",ROUND(($F126-D127),2),"")</f>
        <v>153744.74</v>
      </c>
      <c r="G127" t="str">
        <f>IF(Amortization[[#This Row],[Payment '#]]&gt;('Input Data'!$C$11*'Input Data'!$C$12),"paid","active")</f>
        <v>active</v>
      </c>
    </row>
    <row r="128" spans="2:7" x14ac:dyDescent="0.25">
      <c r="B128" s="8">
        <f t="shared" si="1"/>
        <v>124</v>
      </c>
      <c r="C128" s="5">
        <f>IF(Amortization[[#This Row],[Column1]]="active",C127,"")</f>
        <v>3145.890257492752</v>
      </c>
      <c r="D128" s="5">
        <f>IF(Amortization[[#This Row],[Column1]]="active",-PPMT(('Input Data'!$C$10/'Input Data'!$C$12),B128,('Input Data'!$C$11*'Input Data'!$C$12),'Input Data'!$C$8),"")</f>
        <v>2306.7000550499711</v>
      </c>
      <c r="E128" s="5">
        <f>IF(Amortization[[#This Row],[Column1]]="active",C128-D128,"")</f>
        <v>839.1902024427809</v>
      </c>
      <c r="F128" s="5">
        <f>IF(Amortization[[#This Row],[Column1]]="active",ROUND(($F127-D128),2),"")</f>
        <v>151438.04</v>
      </c>
      <c r="G128" t="str">
        <f>IF(Amortization[[#This Row],[Payment '#]]&gt;('Input Data'!$C$11*'Input Data'!$C$12),"paid","active")</f>
        <v>active</v>
      </c>
    </row>
    <row r="129" spans="2:7" x14ac:dyDescent="0.25">
      <c r="B129" s="8">
        <f t="shared" si="1"/>
        <v>125</v>
      </c>
      <c r="C129" s="5">
        <f>IF(Amortization[[#This Row],[Column1]]="active",C128,"")</f>
        <v>3145.890257492752</v>
      </c>
      <c r="D129" s="5">
        <f>IF(Amortization[[#This Row],[Column1]]="active",-PPMT(('Input Data'!$C$10/'Input Data'!$C$12),B129,('Input Data'!$C$11*'Input Data'!$C$12),'Input Data'!$C$8),"")</f>
        <v>2319.2907928504524</v>
      </c>
      <c r="E129" s="5">
        <f>IF(Amortization[[#This Row],[Column1]]="active",C129-D129,"")</f>
        <v>826.59946464229961</v>
      </c>
      <c r="F129" s="5">
        <f>IF(Amortization[[#This Row],[Column1]]="active",ROUND(($F128-D129),2),"")</f>
        <v>149118.75</v>
      </c>
      <c r="G129" t="str">
        <f>IF(Amortization[[#This Row],[Payment '#]]&gt;('Input Data'!$C$11*'Input Data'!$C$12),"paid","active")</f>
        <v>active</v>
      </c>
    </row>
    <row r="130" spans="2:7" x14ac:dyDescent="0.25">
      <c r="B130" s="8">
        <f t="shared" si="1"/>
        <v>126</v>
      </c>
      <c r="C130" s="5">
        <f>IF(Amortization[[#This Row],[Column1]]="active",C129,"")</f>
        <v>3145.890257492752</v>
      </c>
      <c r="D130" s="5">
        <f>IF(Amortization[[#This Row],[Column1]]="active",-PPMT(('Input Data'!$C$10/'Input Data'!$C$12),B130,('Input Data'!$C$11*'Input Data'!$C$12),'Input Data'!$C$8),"")</f>
        <v>2331.9502550947614</v>
      </c>
      <c r="E130" s="5">
        <f>IF(Amortization[[#This Row],[Column1]]="active",C130-D130,"")</f>
        <v>813.94000239799061</v>
      </c>
      <c r="F130" s="5">
        <f>IF(Amortization[[#This Row],[Column1]]="active",ROUND(($F129-D130),2),"")</f>
        <v>146786.79999999999</v>
      </c>
      <c r="G130" t="str">
        <f>IF(Amortization[[#This Row],[Payment '#]]&gt;('Input Data'!$C$11*'Input Data'!$C$12),"paid","active")</f>
        <v>active</v>
      </c>
    </row>
    <row r="131" spans="2:7" x14ac:dyDescent="0.25">
      <c r="B131" s="8">
        <f t="shared" si="1"/>
        <v>127</v>
      </c>
      <c r="C131" s="5">
        <f>IF(Amortization[[#This Row],[Column1]]="active",C130,"")</f>
        <v>3145.890257492752</v>
      </c>
      <c r="D131" s="5">
        <f>IF(Amortization[[#This Row],[Column1]]="active",-PPMT(('Input Data'!$C$10/'Input Data'!$C$12),B131,('Input Data'!$C$11*'Input Data'!$C$12),'Input Data'!$C$8),"")</f>
        <v>2344.67881690382</v>
      </c>
      <c r="E131" s="5">
        <f>IF(Amortization[[#This Row],[Column1]]="active",C131-D131,"")</f>
        <v>801.21144058893196</v>
      </c>
      <c r="F131" s="5">
        <f>IF(Amortization[[#This Row],[Column1]]="active",ROUND(($F130-D131),2),"")</f>
        <v>144442.12</v>
      </c>
      <c r="G131" t="str">
        <f>IF(Amortization[[#This Row],[Payment '#]]&gt;('Input Data'!$C$11*'Input Data'!$C$12),"paid","active")</f>
        <v>active</v>
      </c>
    </row>
    <row r="132" spans="2:7" x14ac:dyDescent="0.25">
      <c r="B132" s="8">
        <f t="shared" si="1"/>
        <v>128</v>
      </c>
      <c r="C132" s="5">
        <f>IF(Amortization[[#This Row],[Column1]]="active",C131,"")</f>
        <v>3145.890257492752</v>
      </c>
      <c r="D132" s="5">
        <f>IF(Amortization[[#This Row],[Column1]]="active",-PPMT(('Input Data'!$C$10/'Input Data'!$C$12),B132,('Input Data'!$C$11*'Input Data'!$C$12),'Input Data'!$C$8),"")</f>
        <v>2357.4768554460866</v>
      </c>
      <c r="E132" s="5">
        <f>IF(Amortization[[#This Row],[Column1]]="active",C132-D132,"")</f>
        <v>788.4134020466654</v>
      </c>
      <c r="F132" s="5">
        <f>IF(Amortization[[#This Row],[Column1]]="active",ROUND(($F131-D132),2),"")</f>
        <v>142084.64000000001</v>
      </c>
      <c r="G132" t="str">
        <f>IF(Amortization[[#This Row],[Payment '#]]&gt;('Input Data'!$C$11*'Input Data'!$C$12),"paid","active")</f>
        <v>active</v>
      </c>
    </row>
    <row r="133" spans="2:7" x14ac:dyDescent="0.25">
      <c r="B133" s="8">
        <f t="shared" si="1"/>
        <v>129</v>
      </c>
      <c r="C133" s="5">
        <f>IF(Amortization[[#This Row],[Column1]]="active",C132,"")</f>
        <v>3145.890257492752</v>
      </c>
      <c r="D133" s="5">
        <f>IF(Amortization[[#This Row],[Column1]]="active",-PPMT(('Input Data'!$C$10/'Input Data'!$C$12),B133,('Input Data'!$C$11*'Input Data'!$C$12),'Input Data'!$C$8),"")</f>
        <v>2370.3447499487297</v>
      </c>
      <c r="E133" s="5">
        <f>IF(Amortization[[#This Row],[Column1]]="active",C133-D133,"")</f>
        <v>775.54550754402226</v>
      </c>
      <c r="F133" s="5">
        <f>IF(Amortization[[#This Row],[Column1]]="active",ROUND(($F132-D133),2),"")</f>
        <v>139714.29999999999</v>
      </c>
      <c r="G133" t="str">
        <f>IF(Amortization[[#This Row],[Payment '#]]&gt;('Input Data'!$C$11*'Input Data'!$C$12),"paid","active")</f>
        <v>active</v>
      </c>
    </row>
    <row r="134" spans="2:7" x14ac:dyDescent="0.25">
      <c r="B134" s="8">
        <f t="shared" si="1"/>
        <v>130</v>
      </c>
      <c r="C134" s="5">
        <f>IF(Amortization[[#This Row],[Column1]]="active",C133,"")</f>
        <v>3145.890257492752</v>
      </c>
      <c r="D134" s="5">
        <f>IF(Amortization[[#This Row],[Column1]]="active",-PPMT(('Input Data'!$C$10/'Input Data'!$C$12),B134,('Input Data'!$C$11*'Input Data'!$C$12),'Input Data'!$C$8),"")</f>
        <v>2383.2828817088671</v>
      </c>
      <c r="E134" s="5">
        <f>IF(Amortization[[#This Row],[Column1]]="active",C134-D134,"")</f>
        <v>762.60737578388489</v>
      </c>
      <c r="F134" s="5">
        <f>IF(Amortization[[#This Row],[Column1]]="active",ROUND(($F133-D134),2),"")</f>
        <v>137331.01999999999</v>
      </c>
      <c r="G134" t="str">
        <f>IF(Amortization[[#This Row],[Payment '#]]&gt;('Input Data'!$C$11*'Input Data'!$C$12),"paid","active")</f>
        <v>active</v>
      </c>
    </row>
    <row r="135" spans="2:7" x14ac:dyDescent="0.25">
      <c r="B135" s="8">
        <f t="shared" ref="B135:B198" si="2">IF(F134&gt;=0,B134+1,"")</f>
        <v>131</v>
      </c>
      <c r="C135" s="5">
        <f>IF(Amortization[[#This Row],[Column1]]="active",C134,"")</f>
        <v>3145.890257492752</v>
      </c>
      <c r="D135" s="5">
        <f>IF(Amortization[[#This Row],[Column1]]="active",-PPMT(('Input Data'!$C$10/'Input Data'!$C$12),B135,('Input Data'!$C$11*'Input Data'!$C$12),'Input Data'!$C$8),"")</f>
        <v>2396.2916341048608</v>
      </c>
      <c r="E135" s="5">
        <f>IF(Amortization[[#This Row],[Column1]]="active",C135-D135,"")</f>
        <v>749.59862338789117</v>
      </c>
      <c r="F135" s="5">
        <f>IF(Amortization[[#This Row],[Column1]]="active",ROUND(($F134-D135),2),"")</f>
        <v>134934.73000000001</v>
      </c>
      <c r="G135" t="str">
        <f>IF(Amortization[[#This Row],[Payment '#]]&gt;('Input Data'!$C$11*'Input Data'!$C$12),"paid","active")</f>
        <v>active</v>
      </c>
    </row>
    <row r="136" spans="2:7" x14ac:dyDescent="0.25">
      <c r="B136" s="8">
        <f t="shared" si="2"/>
        <v>132</v>
      </c>
      <c r="C136" s="5">
        <f>IF(Amortization[[#This Row],[Column1]]="active",C135,"")</f>
        <v>3145.890257492752</v>
      </c>
      <c r="D136" s="5">
        <f>IF(Amortization[[#This Row],[Column1]]="active",-PPMT(('Input Data'!$C$10/'Input Data'!$C$12),B136,('Input Data'!$C$11*'Input Data'!$C$12),'Input Data'!$C$8),"")</f>
        <v>2409.3713926076834</v>
      </c>
      <c r="E136" s="5">
        <f>IF(Amortization[[#This Row],[Column1]]="active",C136-D136,"")</f>
        <v>736.51886488506852</v>
      </c>
      <c r="F136" s="5">
        <f>IF(Amortization[[#This Row],[Column1]]="active",ROUND(($F135-D136),2),"")</f>
        <v>132525.35999999999</v>
      </c>
      <c r="G136" t="str">
        <f>IF(Amortization[[#This Row],[Payment '#]]&gt;('Input Data'!$C$11*'Input Data'!$C$12),"paid","active")</f>
        <v>active</v>
      </c>
    </row>
    <row r="137" spans="2:7" x14ac:dyDescent="0.25">
      <c r="B137" s="8">
        <f t="shared" si="2"/>
        <v>133</v>
      </c>
      <c r="C137" s="5">
        <f>IF(Amortization[[#This Row],[Column1]]="active",C136,"")</f>
        <v>3145.890257492752</v>
      </c>
      <c r="D137" s="5">
        <f>IF(Amortization[[#This Row],[Column1]]="active",-PPMT(('Input Data'!$C$10/'Input Data'!$C$12),B137,('Input Data'!$C$11*'Input Data'!$C$12),'Input Data'!$C$8),"")</f>
        <v>2422.5225447923335</v>
      </c>
      <c r="E137" s="5">
        <f>IF(Amortization[[#This Row],[Column1]]="active",C137-D137,"")</f>
        <v>723.36771270041845</v>
      </c>
      <c r="F137" s="5">
        <f>IF(Amortization[[#This Row],[Column1]]="active",ROUND(($F136-D137),2),"")</f>
        <v>130102.84</v>
      </c>
      <c r="G137" t="str">
        <f>IF(Amortization[[#This Row],[Payment '#]]&gt;('Input Data'!$C$11*'Input Data'!$C$12),"paid","active")</f>
        <v>active</v>
      </c>
    </row>
    <row r="138" spans="2:7" x14ac:dyDescent="0.25">
      <c r="B138" s="8">
        <f t="shared" si="2"/>
        <v>134</v>
      </c>
      <c r="C138" s="5">
        <f>IF(Amortization[[#This Row],[Column1]]="active",C137,"")</f>
        <v>3145.890257492752</v>
      </c>
      <c r="D138" s="5">
        <f>IF(Amortization[[#This Row],[Column1]]="active",-PPMT(('Input Data'!$C$10/'Input Data'!$C$12),B138,('Input Data'!$C$11*'Input Data'!$C$12),'Input Data'!$C$8),"")</f>
        <v>2435.7454803493251</v>
      </c>
      <c r="E138" s="5">
        <f>IF(Amortization[[#This Row],[Column1]]="active",C138-D138,"")</f>
        <v>710.14477714342684</v>
      </c>
      <c r="F138" s="5">
        <f>IF(Amortization[[#This Row],[Column1]]="active",ROUND(($F137-D138),2),"")</f>
        <v>127667.09</v>
      </c>
      <c r="G138" t="str">
        <f>IF(Amortization[[#This Row],[Payment '#]]&gt;('Input Data'!$C$11*'Input Data'!$C$12),"paid","active")</f>
        <v>active</v>
      </c>
    </row>
    <row r="139" spans="2:7" x14ac:dyDescent="0.25">
      <c r="B139" s="8">
        <f t="shared" si="2"/>
        <v>135</v>
      </c>
      <c r="C139" s="5">
        <f>IF(Amortization[[#This Row],[Column1]]="active",C138,"")</f>
        <v>3145.890257492752</v>
      </c>
      <c r="D139" s="5">
        <f>IF(Amortization[[#This Row],[Column1]]="active",-PPMT(('Input Data'!$C$10/'Input Data'!$C$12),B139,('Input Data'!$C$11*'Input Data'!$C$12),'Input Data'!$C$8),"")</f>
        <v>2449.0405910962318</v>
      </c>
      <c r="E139" s="5">
        <f>IF(Amortization[[#This Row],[Column1]]="active",C139-D139,"")</f>
        <v>696.84966639652021</v>
      </c>
      <c r="F139" s="5">
        <f>IF(Amortization[[#This Row],[Column1]]="active",ROUND(($F138-D139),2),"")</f>
        <v>125218.05</v>
      </c>
      <c r="G139" t="str">
        <f>IF(Amortization[[#This Row],[Payment '#]]&gt;('Input Data'!$C$11*'Input Data'!$C$12),"paid","active")</f>
        <v>active</v>
      </c>
    </row>
    <row r="140" spans="2:7" x14ac:dyDescent="0.25">
      <c r="B140" s="8">
        <f t="shared" si="2"/>
        <v>136</v>
      </c>
      <c r="C140" s="5">
        <f>IF(Amortization[[#This Row],[Column1]]="active",C139,"")</f>
        <v>3145.890257492752</v>
      </c>
      <c r="D140" s="5">
        <f>IF(Amortization[[#This Row],[Column1]]="active",-PPMT(('Input Data'!$C$10/'Input Data'!$C$12),B140,('Input Data'!$C$11*'Input Data'!$C$12),'Input Data'!$C$8),"")</f>
        <v>2462.4082709892987</v>
      </c>
      <c r="E140" s="5">
        <f>IF(Amortization[[#This Row],[Column1]]="active",C140-D140,"")</f>
        <v>683.4819865034533</v>
      </c>
      <c r="F140" s="5">
        <f>IF(Amortization[[#This Row],[Column1]]="active",ROUND(($F139-D140),2),"")</f>
        <v>122755.64</v>
      </c>
      <c r="G140" t="str">
        <f>IF(Amortization[[#This Row],[Payment '#]]&gt;('Input Data'!$C$11*'Input Data'!$C$12),"paid","active")</f>
        <v>active</v>
      </c>
    </row>
    <row r="141" spans="2:7" x14ac:dyDescent="0.25">
      <c r="B141" s="8">
        <f t="shared" si="2"/>
        <v>137</v>
      </c>
      <c r="C141" s="5">
        <f>IF(Amortization[[#This Row],[Column1]]="active",C140,"")</f>
        <v>3145.890257492752</v>
      </c>
      <c r="D141" s="5">
        <f>IF(Amortization[[#This Row],[Column1]]="active",-PPMT(('Input Data'!$C$10/'Input Data'!$C$12),B141,('Input Data'!$C$11*'Input Data'!$C$12),'Input Data'!$C$8),"")</f>
        <v>2475.8489161351154</v>
      </c>
      <c r="E141" s="5">
        <f>IF(Amortization[[#This Row],[Column1]]="active",C141-D141,"")</f>
        <v>670.04134135763661</v>
      </c>
      <c r="F141" s="5">
        <f>IF(Amortization[[#This Row],[Column1]]="active",ROUND(($F140-D141),2),"")</f>
        <v>120279.79</v>
      </c>
      <c r="G141" t="str">
        <f>IF(Amortization[[#This Row],[Payment '#]]&gt;('Input Data'!$C$11*'Input Data'!$C$12),"paid","active")</f>
        <v>active</v>
      </c>
    </row>
    <row r="142" spans="2:7" x14ac:dyDescent="0.25">
      <c r="B142" s="8">
        <f t="shared" si="2"/>
        <v>138</v>
      </c>
      <c r="C142" s="5">
        <f>IF(Amortization[[#This Row],[Column1]]="active",C141,"")</f>
        <v>3145.890257492752</v>
      </c>
      <c r="D142" s="5">
        <f>IF(Amortization[[#This Row],[Column1]]="active",-PPMT(('Input Data'!$C$10/'Input Data'!$C$12),B142,('Input Data'!$C$11*'Input Data'!$C$12),'Input Data'!$C$8),"")</f>
        <v>2489.3629248023526</v>
      </c>
      <c r="E142" s="5">
        <f>IF(Amortization[[#This Row],[Column1]]="active",C142-D142,"")</f>
        <v>656.52733269039936</v>
      </c>
      <c r="F142" s="5">
        <f>IF(Amortization[[#This Row],[Column1]]="active",ROUND(($F141-D142),2),"")</f>
        <v>117790.43</v>
      </c>
      <c r="G142" t="str">
        <f>IF(Amortization[[#This Row],[Payment '#]]&gt;('Input Data'!$C$11*'Input Data'!$C$12),"paid","active")</f>
        <v>active</v>
      </c>
    </row>
    <row r="143" spans="2:7" x14ac:dyDescent="0.25">
      <c r="B143" s="8">
        <f t="shared" si="2"/>
        <v>139</v>
      </c>
      <c r="C143" s="5">
        <f>IF(Amortization[[#This Row],[Column1]]="active",C142,"")</f>
        <v>3145.890257492752</v>
      </c>
      <c r="D143" s="5">
        <f>IF(Amortization[[#This Row],[Column1]]="active",-PPMT(('Input Data'!$C$10/'Input Data'!$C$12),B143,('Input Data'!$C$11*'Input Data'!$C$12),'Input Data'!$C$8),"")</f>
        <v>2502.9506974335654</v>
      </c>
      <c r="E143" s="5">
        <f>IF(Amortization[[#This Row],[Column1]]="active",C143-D143,"")</f>
        <v>642.93956005918653</v>
      </c>
      <c r="F143" s="5">
        <f>IF(Amortization[[#This Row],[Column1]]="active",ROUND(($F142-D143),2),"")</f>
        <v>115287.48</v>
      </c>
      <c r="G143" t="str">
        <f>IF(Amortization[[#This Row],[Payment '#]]&gt;('Input Data'!$C$11*'Input Data'!$C$12),"paid","active")</f>
        <v>active</v>
      </c>
    </row>
    <row r="144" spans="2:7" x14ac:dyDescent="0.25">
      <c r="B144" s="8">
        <f t="shared" si="2"/>
        <v>140</v>
      </c>
      <c r="C144" s="5">
        <f>IF(Amortization[[#This Row],[Column1]]="active",C143,"")</f>
        <v>3145.890257492752</v>
      </c>
      <c r="D144" s="5">
        <f>IF(Amortization[[#This Row],[Column1]]="active",-PPMT(('Input Data'!$C$10/'Input Data'!$C$12),B144,('Input Data'!$C$11*'Input Data'!$C$12),'Input Data'!$C$8),"")</f>
        <v>2516.612636657057</v>
      </c>
      <c r="E144" s="5">
        <f>IF(Amortization[[#This Row],[Column1]]="active",C144-D144,"")</f>
        <v>629.27762083569496</v>
      </c>
      <c r="F144" s="5">
        <f>IF(Amortization[[#This Row],[Column1]]="active",ROUND(($F143-D144),2),"")</f>
        <v>112770.87</v>
      </c>
      <c r="G144" t="str">
        <f>IF(Amortization[[#This Row],[Payment '#]]&gt;('Input Data'!$C$11*'Input Data'!$C$12),"paid","active")</f>
        <v>active</v>
      </c>
    </row>
    <row r="145" spans="2:7" x14ac:dyDescent="0.25">
      <c r="B145" s="8">
        <f t="shared" si="2"/>
        <v>141</v>
      </c>
      <c r="C145" s="5">
        <f>IF(Amortization[[#This Row],[Column1]]="active",C144,"")</f>
        <v>3145.890257492752</v>
      </c>
      <c r="D145" s="5">
        <f>IF(Amortization[[#This Row],[Column1]]="active",-PPMT(('Input Data'!$C$10/'Input Data'!$C$12),B145,('Input Data'!$C$11*'Input Data'!$C$12),'Input Data'!$C$8),"")</f>
        <v>2530.3491472988103</v>
      </c>
      <c r="E145" s="5">
        <f>IF(Amortization[[#This Row],[Column1]]="active",C145-D145,"")</f>
        <v>615.54111019394168</v>
      </c>
      <c r="F145" s="5">
        <f>IF(Amortization[[#This Row],[Column1]]="active",ROUND(($F144-D145),2),"")</f>
        <v>110240.52</v>
      </c>
      <c r="G145" t="str">
        <f>IF(Amortization[[#This Row],[Payment '#]]&gt;('Input Data'!$C$11*'Input Data'!$C$12),"paid","active")</f>
        <v>active</v>
      </c>
    </row>
    <row r="146" spans="2:7" x14ac:dyDescent="0.25">
      <c r="B146" s="8">
        <f t="shared" si="2"/>
        <v>142</v>
      </c>
      <c r="C146" s="5">
        <f>IF(Amortization[[#This Row],[Column1]]="active",C145,"")</f>
        <v>3145.890257492752</v>
      </c>
      <c r="D146" s="5">
        <f>IF(Amortization[[#This Row],[Column1]]="active",-PPMT(('Input Data'!$C$10/'Input Data'!$C$12),B146,('Input Data'!$C$11*'Input Data'!$C$12),'Input Data'!$C$8),"")</f>
        <v>2544.1606363944829</v>
      </c>
      <c r="E146" s="5">
        <f>IF(Amortization[[#This Row],[Column1]]="active",C146-D146,"")</f>
        <v>601.72962109826904</v>
      </c>
      <c r="F146" s="5">
        <f>IF(Amortization[[#This Row],[Column1]]="active",ROUND(($F145-D146),2),"")</f>
        <v>107696.36</v>
      </c>
      <c r="G146" t="str">
        <f>IF(Amortization[[#This Row],[Payment '#]]&gt;('Input Data'!$C$11*'Input Data'!$C$12),"paid","active")</f>
        <v>active</v>
      </c>
    </row>
    <row r="147" spans="2:7" x14ac:dyDescent="0.25">
      <c r="B147" s="8">
        <f t="shared" si="2"/>
        <v>143</v>
      </c>
      <c r="C147" s="5">
        <f>IF(Amortization[[#This Row],[Column1]]="active",C146,"")</f>
        <v>3145.890257492752</v>
      </c>
      <c r="D147" s="5">
        <f>IF(Amortization[[#This Row],[Column1]]="active",-PPMT(('Input Data'!$C$10/'Input Data'!$C$12),B147,('Input Data'!$C$11*'Input Data'!$C$12),'Input Data'!$C$8),"")</f>
        <v>2558.0475132014699</v>
      </c>
      <c r="E147" s="5">
        <f>IF(Amortization[[#This Row],[Column1]]="active",C147-D147,"")</f>
        <v>587.84274429128209</v>
      </c>
      <c r="F147" s="5">
        <f>IF(Amortization[[#This Row],[Column1]]="active",ROUND(($F146-D147),2),"")</f>
        <v>105138.31</v>
      </c>
      <c r="G147" t="str">
        <f>IF(Amortization[[#This Row],[Payment '#]]&gt;('Input Data'!$C$11*'Input Data'!$C$12),"paid","active")</f>
        <v>active</v>
      </c>
    </row>
    <row r="148" spans="2:7" x14ac:dyDescent="0.25">
      <c r="B148" s="8">
        <f t="shared" si="2"/>
        <v>144</v>
      </c>
      <c r="C148" s="5">
        <f>IF(Amortization[[#This Row],[Column1]]="active",C147,"")</f>
        <v>3145.890257492752</v>
      </c>
      <c r="D148" s="5">
        <f>IF(Amortization[[#This Row],[Column1]]="active",-PPMT(('Input Data'!$C$10/'Input Data'!$C$12),B148,('Input Data'!$C$11*'Input Data'!$C$12),'Input Data'!$C$8),"")</f>
        <v>2572.0101892110274</v>
      </c>
      <c r="E148" s="5">
        <f>IF(Amortization[[#This Row],[Column1]]="active",C148-D148,"")</f>
        <v>573.88006828172456</v>
      </c>
      <c r="F148" s="5">
        <f>IF(Amortization[[#This Row],[Column1]]="active",ROUND(($F147-D148),2),"")</f>
        <v>102566.3</v>
      </c>
      <c r="G148" t="str">
        <f>IF(Amortization[[#This Row],[Payment '#]]&gt;('Input Data'!$C$11*'Input Data'!$C$12),"paid","active")</f>
        <v>active</v>
      </c>
    </row>
    <row r="149" spans="2:7" x14ac:dyDescent="0.25">
      <c r="B149" s="8">
        <f t="shared" si="2"/>
        <v>145</v>
      </c>
      <c r="C149" s="5">
        <f>IF(Amortization[[#This Row],[Column1]]="active",C148,"")</f>
        <v>3145.890257492752</v>
      </c>
      <c r="D149" s="5">
        <f>IF(Amortization[[#This Row],[Column1]]="active",-PPMT(('Input Data'!$C$10/'Input Data'!$C$12),B149,('Input Data'!$C$11*'Input Data'!$C$12),'Input Data'!$C$8),"")</f>
        <v>2586.0490781604713</v>
      </c>
      <c r="E149" s="5">
        <f>IF(Amortization[[#This Row],[Column1]]="active",C149-D149,"")</f>
        <v>559.84117933228072</v>
      </c>
      <c r="F149" s="5">
        <f>IF(Amortization[[#This Row],[Column1]]="active",ROUND(($F148-D149),2),"")</f>
        <v>99980.25</v>
      </c>
      <c r="G149" t="str">
        <f>IF(Amortization[[#This Row],[Payment '#]]&gt;('Input Data'!$C$11*'Input Data'!$C$12),"paid","active")</f>
        <v>active</v>
      </c>
    </row>
    <row r="150" spans="2:7" x14ac:dyDescent="0.25">
      <c r="B150" s="8">
        <f t="shared" si="2"/>
        <v>146</v>
      </c>
      <c r="C150" s="5">
        <f>IF(Amortization[[#This Row],[Column1]]="active",C149,"")</f>
        <v>3145.890257492752</v>
      </c>
      <c r="D150" s="5">
        <f>IF(Amortization[[#This Row],[Column1]]="active",-PPMT(('Input Data'!$C$10/'Input Data'!$C$12),B150,('Input Data'!$C$11*'Input Data'!$C$12),'Input Data'!$C$8),"")</f>
        <v>2600.1645960454302</v>
      </c>
      <c r="E150" s="5">
        <f>IF(Amortization[[#This Row],[Column1]]="active",C150-D150,"")</f>
        <v>545.72566144732173</v>
      </c>
      <c r="F150" s="5">
        <f>IF(Amortization[[#This Row],[Column1]]="active",ROUND(($F149-D150),2),"")</f>
        <v>97380.09</v>
      </c>
      <c r="G150" t="str">
        <f>IF(Amortization[[#This Row],[Payment '#]]&gt;('Input Data'!$C$11*'Input Data'!$C$12),"paid","active")</f>
        <v>active</v>
      </c>
    </row>
    <row r="151" spans="2:7" x14ac:dyDescent="0.25">
      <c r="B151" s="8">
        <f t="shared" si="2"/>
        <v>147</v>
      </c>
      <c r="C151" s="5">
        <f>IF(Amortization[[#This Row],[Column1]]="active",C150,"")</f>
        <v>3145.890257492752</v>
      </c>
      <c r="D151" s="5">
        <f>IF(Amortization[[#This Row],[Column1]]="active",-PPMT(('Input Data'!$C$10/'Input Data'!$C$12),B151,('Input Data'!$C$11*'Input Data'!$C$12),'Input Data'!$C$8),"")</f>
        <v>2614.3571611321781</v>
      </c>
      <c r="E151" s="5">
        <f>IF(Amortization[[#This Row],[Column1]]="active",C151-D151,"")</f>
        <v>531.53309636057384</v>
      </c>
      <c r="F151" s="5">
        <f>IF(Amortization[[#This Row],[Column1]]="active",ROUND(($F150-D151),2),"")</f>
        <v>94765.73</v>
      </c>
      <c r="G151" t="str">
        <f>IF(Amortization[[#This Row],[Payment '#]]&gt;('Input Data'!$C$11*'Input Data'!$C$12),"paid","active")</f>
        <v>active</v>
      </c>
    </row>
    <row r="152" spans="2:7" x14ac:dyDescent="0.25">
      <c r="B152" s="8">
        <f t="shared" si="2"/>
        <v>148</v>
      </c>
      <c r="C152" s="5">
        <f>IF(Amortization[[#This Row],[Column1]]="active",C151,"")</f>
        <v>3145.890257492752</v>
      </c>
      <c r="D152" s="5">
        <f>IF(Amortization[[#This Row],[Column1]]="active",-PPMT(('Input Data'!$C$10/'Input Data'!$C$12),B152,('Input Data'!$C$11*'Input Data'!$C$12),'Input Data'!$C$8),"")</f>
        <v>2628.627193970025</v>
      </c>
      <c r="E152" s="5">
        <f>IF(Amortization[[#This Row],[Column1]]="active",C152-D152,"")</f>
        <v>517.26306352272695</v>
      </c>
      <c r="F152" s="5">
        <f>IF(Amortization[[#This Row],[Column1]]="active",ROUND(($F151-D152),2),"")</f>
        <v>92137.1</v>
      </c>
      <c r="G152" t="str">
        <f>IF(Amortization[[#This Row],[Payment '#]]&gt;('Input Data'!$C$11*'Input Data'!$C$12),"paid","active")</f>
        <v>active</v>
      </c>
    </row>
    <row r="153" spans="2:7" x14ac:dyDescent="0.25">
      <c r="B153" s="8">
        <f t="shared" si="2"/>
        <v>149</v>
      </c>
      <c r="C153" s="5">
        <f>IF(Amortization[[#This Row],[Column1]]="active",C152,"")</f>
        <v>3145.890257492752</v>
      </c>
      <c r="D153" s="5">
        <f>IF(Amortization[[#This Row],[Column1]]="active",-PPMT(('Input Data'!$C$10/'Input Data'!$C$12),B153,('Input Data'!$C$11*'Input Data'!$C$12),'Input Data'!$C$8),"")</f>
        <v>2642.9751174037779</v>
      </c>
      <c r="E153" s="5">
        <f>IF(Amortization[[#This Row],[Column1]]="active",C153-D153,"")</f>
        <v>502.91514008897411</v>
      </c>
      <c r="F153" s="5">
        <f>IF(Amortization[[#This Row],[Column1]]="active",ROUND(($F152-D153),2),"")</f>
        <v>89494.12</v>
      </c>
      <c r="G153" t="str">
        <f>IF(Amortization[[#This Row],[Payment '#]]&gt;('Input Data'!$C$11*'Input Data'!$C$12),"paid","active")</f>
        <v>active</v>
      </c>
    </row>
    <row r="154" spans="2:7" x14ac:dyDescent="0.25">
      <c r="B154" s="8">
        <f t="shared" si="2"/>
        <v>150</v>
      </c>
      <c r="C154" s="5">
        <f>IF(Amortization[[#This Row],[Column1]]="active",C153,"")</f>
        <v>3145.890257492752</v>
      </c>
      <c r="D154" s="5">
        <f>IF(Amortization[[#This Row],[Column1]]="active",-PPMT(('Input Data'!$C$10/'Input Data'!$C$12),B154,('Input Data'!$C$11*'Input Data'!$C$12),'Input Data'!$C$8),"")</f>
        <v>2657.4013565862733</v>
      </c>
      <c r="E154" s="5">
        <f>IF(Amortization[[#This Row],[Column1]]="active",C154-D154,"")</f>
        <v>488.48890090647865</v>
      </c>
      <c r="F154" s="5">
        <f>IF(Amortization[[#This Row],[Column1]]="active",ROUND(($F153-D154),2),"")</f>
        <v>86836.72</v>
      </c>
      <c r="G154" t="str">
        <f>IF(Amortization[[#This Row],[Payment '#]]&gt;('Input Data'!$C$11*'Input Data'!$C$12),"paid","active")</f>
        <v>active</v>
      </c>
    </row>
    <row r="155" spans="2:7" x14ac:dyDescent="0.25">
      <c r="B155" s="8">
        <f t="shared" si="2"/>
        <v>151</v>
      </c>
      <c r="C155" s="5">
        <f>IF(Amortization[[#This Row],[Column1]]="active",C154,"")</f>
        <v>3145.890257492752</v>
      </c>
      <c r="D155" s="5">
        <f>IF(Amortization[[#This Row],[Column1]]="active",-PPMT(('Input Data'!$C$10/'Input Data'!$C$12),B155,('Input Data'!$C$11*'Input Data'!$C$12),'Input Data'!$C$8),"")</f>
        <v>2671.9063389909734</v>
      </c>
      <c r="E155" s="5">
        <f>IF(Amortization[[#This Row],[Column1]]="active",C155-D155,"")</f>
        <v>473.98391850177859</v>
      </c>
      <c r="F155" s="5">
        <f>IF(Amortization[[#This Row],[Column1]]="active",ROUND(($F154-D155),2),"")</f>
        <v>84164.81</v>
      </c>
      <c r="G155" t="str">
        <f>IF(Amortization[[#This Row],[Payment '#]]&gt;('Input Data'!$C$11*'Input Data'!$C$12),"paid","active")</f>
        <v>active</v>
      </c>
    </row>
    <row r="156" spans="2:7" x14ac:dyDescent="0.25">
      <c r="B156" s="8">
        <f t="shared" si="2"/>
        <v>152</v>
      </c>
      <c r="C156" s="5">
        <f>IF(Amortization[[#This Row],[Column1]]="active",C155,"")</f>
        <v>3145.890257492752</v>
      </c>
      <c r="D156" s="5">
        <f>IF(Amortization[[#This Row],[Column1]]="active",-PPMT(('Input Data'!$C$10/'Input Data'!$C$12),B156,('Input Data'!$C$11*'Input Data'!$C$12),'Input Data'!$C$8),"")</f>
        <v>2686.4904944246327</v>
      </c>
      <c r="E156" s="5">
        <f>IF(Amortization[[#This Row],[Column1]]="active",C156-D156,"")</f>
        <v>459.39976306811923</v>
      </c>
      <c r="F156" s="5">
        <f>IF(Amortization[[#This Row],[Column1]]="active",ROUND(($F155-D156),2),"")</f>
        <v>81478.320000000007</v>
      </c>
      <c r="G156" t="str">
        <f>IF(Amortization[[#This Row],[Payment '#]]&gt;('Input Data'!$C$11*'Input Data'!$C$12),"paid","active")</f>
        <v>active</v>
      </c>
    </row>
    <row r="157" spans="2:7" x14ac:dyDescent="0.25">
      <c r="B157" s="8">
        <f t="shared" si="2"/>
        <v>153</v>
      </c>
      <c r="C157" s="5">
        <f>IF(Amortization[[#This Row],[Column1]]="active",C156,"")</f>
        <v>3145.890257492752</v>
      </c>
      <c r="D157" s="5">
        <f>IF(Amortization[[#This Row],[Column1]]="active",-PPMT(('Input Data'!$C$10/'Input Data'!$C$12),B157,('Input Data'!$C$11*'Input Data'!$C$12),'Input Data'!$C$8),"")</f>
        <v>2701.1542550400336</v>
      </c>
      <c r="E157" s="5">
        <f>IF(Amortization[[#This Row],[Column1]]="active",C157-D157,"")</f>
        <v>444.73600245271837</v>
      </c>
      <c r="F157" s="5">
        <f>IF(Amortization[[#This Row],[Column1]]="active",ROUND(($F156-D157),2),"")</f>
        <v>78777.17</v>
      </c>
      <c r="G157" t="str">
        <f>IF(Amortization[[#This Row],[Payment '#]]&gt;('Input Data'!$C$11*'Input Data'!$C$12),"paid","active")</f>
        <v>active</v>
      </c>
    </row>
    <row r="158" spans="2:7" x14ac:dyDescent="0.25">
      <c r="B158" s="8">
        <f t="shared" si="2"/>
        <v>154</v>
      </c>
      <c r="C158" s="5">
        <f>IF(Amortization[[#This Row],[Column1]]="active",C157,"")</f>
        <v>3145.890257492752</v>
      </c>
      <c r="D158" s="5">
        <f>IF(Amortization[[#This Row],[Column1]]="active",-PPMT(('Input Data'!$C$10/'Input Data'!$C$12),B158,('Input Data'!$C$11*'Input Data'!$C$12),'Input Data'!$C$8),"")</f>
        <v>2715.8980553487941</v>
      </c>
      <c r="E158" s="5">
        <f>IF(Amortization[[#This Row],[Column1]]="active",C158-D158,"")</f>
        <v>429.99220214395791</v>
      </c>
      <c r="F158" s="5">
        <f>IF(Amortization[[#This Row],[Column1]]="active",ROUND(($F157-D158),2),"")</f>
        <v>76061.27</v>
      </c>
      <c r="G158" t="str">
        <f>IF(Amortization[[#This Row],[Payment '#]]&gt;('Input Data'!$C$11*'Input Data'!$C$12),"paid","active")</f>
        <v>active</v>
      </c>
    </row>
    <row r="159" spans="2:7" x14ac:dyDescent="0.25">
      <c r="B159" s="8">
        <f t="shared" si="2"/>
        <v>155</v>
      </c>
      <c r="C159" s="5">
        <f>IF(Amortization[[#This Row],[Column1]]="active",C158,"")</f>
        <v>3145.890257492752</v>
      </c>
      <c r="D159" s="5">
        <f>IF(Amortization[[#This Row],[Column1]]="active",-PPMT(('Input Data'!$C$10/'Input Data'!$C$12),B159,('Input Data'!$C$11*'Input Data'!$C$12),'Input Data'!$C$8),"")</f>
        <v>2730.7223322342393</v>
      </c>
      <c r="E159" s="5">
        <f>IF(Amortization[[#This Row],[Column1]]="active",C159-D159,"")</f>
        <v>415.1679252585127</v>
      </c>
      <c r="F159" s="5">
        <f>IF(Amortization[[#This Row],[Column1]]="active",ROUND(($F158-D159),2),"")</f>
        <v>73330.55</v>
      </c>
      <c r="G159" t="str">
        <f>IF(Amortization[[#This Row],[Payment '#]]&gt;('Input Data'!$C$11*'Input Data'!$C$12),"paid","active")</f>
        <v>active</v>
      </c>
    </row>
    <row r="160" spans="2:7" x14ac:dyDescent="0.25">
      <c r="B160" s="8">
        <f t="shared" si="2"/>
        <v>156</v>
      </c>
      <c r="C160" s="5">
        <f>IF(Amortization[[#This Row],[Column1]]="active",C159,"")</f>
        <v>3145.890257492752</v>
      </c>
      <c r="D160" s="5">
        <f>IF(Amortization[[#This Row],[Column1]]="active",-PPMT(('Input Data'!$C$10/'Input Data'!$C$12),B160,('Input Data'!$C$11*'Input Data'!$C$12),'Input Data'!$C$8),"")</f>
        <v>2745.6275249643513</v>
      </c>
      <c r="E160" s="5">
        <f>IF(Amortization[[#This Row],[Column1]]="active",C160-D160,"")</f>
        <v>400.26273252840065</v>
      </c>
      <c r="F160" s="5">
        <f>IF(Amortization[[#This Row],[Column1]]="active",ROUND(($F159-D160),2),"")</f>
        <v>70584.92</v>
      </c>
      <c r="G160" t="str">
        <f>IF(Amortization[[#This Row],[Payment '#]]&gt;('Input Data'!$C$11*'Input Data'!$C$12),"paid","active")</f>
        <v>active</v>
      </c>
    </row>
    <row r="161" spans="2:7" x14ac:dyDescent="0.25">
      <c r="B161" s="8">
        <f t="shared" si="2"/>
        <v>157</v>
      </c>
      <c r="C161" s="5">
        <f>IF(Amortization[[#This Row],[Column1]]="active",C160,"")</f>
        <v>3145.890257492752</v>
      </c>
      <c r="D161" s="5">
        <f>IF(Amortization[[#This Row],[Column1]]="active",-PPMT(('Input Data'!$C$10/'Input Data'!$C$12),B161,('Input Data'!$C$11*'Input Data'!$C$12),'Input Data'!$C$8),"")</f>
        <v>2760.6140752047813</v>
      </c>
      <c r="E161" s="5">
        <f>IF(Amortization[[#This Row],[Column1]]="active",C161-D161,"")</f>
        <v>385.27618228797064</v>
      </c>
      <c r="F161" s="5">
        <f>IF(Amortization[[#This Row],[Column1]]="active",ROUND(($F160-D161),2),"")</f>
        <v>67824.31</v>
      </c>
      <c r="G161" t="str">
        <f>IF(Amortization[[#This Row],[Payment '#]]&gt;('Input Data'!$C$11*'Input Data'!$C$12),"paid","active")</f>
        <v>active</v>
      </c>
    </row>
    <row r="162" spans="2:7" x14ac:dyDescent="0.25">
      <c r="B162" s="8">
        <f t="shared" si="2"/>
        <v>158</v>
      </c>
      <c r="C162" s="5">
        <f>IF(Amortization[[#This Row],[Column1]]="active",C161,"")</f>
        <v>3145.890257492752</v>
      </c>
      <c r="D162" s="5">
        <f>IF(Amortization[[#This Row],[Column1]]="active",-PPMT(('Input Data'!$C$10/'Input Data'!$C$12),B162,('Input Data'!$C$11*'Input Data'!$C$12),'Input Data'!$C$8),"")</f>
        <v>2775.6824270319412</v>
      </c>
      <c r="E162" s="5">
        <f>IF(Amortization[[#This Row],[Column1]]="active",C162-D162,"")</f>
        <v>370.20783046081078</v>
      </c>
      <c r="F162" s="5">
        <f>IF(Amortization[[#This Row],[Column1]]="active",ROUND(($F161-D162),2),"")</f>
        <v>65048.63</v>
      </c>
      <c r="G162" t="str">
        <f>IF(Amortization[[#This Row],[Payment '#]]&gt;('Input Data'!$C$11*'Input Data'!$C$12),"paid","active")</f>
        <v>active</v>
      </c>
    </row>
    <row r="163" spans="2:7" x14ac:dyDescent="0.25">
      <c r="B163" s="8">
        <f t="shared" si="2"/>
        <v>159</v>
      </c>
      <c r="C163" s="5">
        <f>IF(Amortization[[#This Row],[Column1]]="active",C162,"")</f>
        <v>3145.890257492752</v>
      </c>
      <c r="D163" s="5">
        <f>IF(Amortization[[#This Row],[Column1]]="active",-PPMT(('Input Data'!$C$10/'Input Data'!$C$12),B163,('Input Data'!$C$11*'Input Data'!$C$12),'Input Data'!$C$8),"")</f>
        <v>2790.8330269461571</v>
      </c>
      <c r="E163" s="5">
        <f>IF(Amortization[[#This Row],[Column1]]="active",C163-D163,"")</f>
        <v>355.05723054659484</v>
      </c>
      <c r="F163" s="5">
        <f>IF(Amortization[[#This Row],[Column1]]="active",ROUND(($F162-D163),2),"")</f>
        <v>62257.8</v>
      </c>
      <c r="G163" t="str">
        <f>IF(Amortization[[#This Row],[Payment '#]]&gt;('Input Data'!$C$11*'Input Data'!$C$12),"paid","active")</f>
        <v>active</v>
      </c>
    </row>
    <row r="164" spans="2:7" x14ac:dyDescent="0.25">
      <c r="B164" s="8">
        <f t="shared" si="2"/>
        <v>160</v>
      </c>
      <c r="C164" s="5">
        <f>IF(Amortization[[#This Row],[Column1]]="active",C163,"")</f>
        <v>3145.890257492752</v>
      </c>
      <c r="D164" s="5">
        <f>IF(Amortization[[#This Row],[Column1]]="active",-PPMT(('Input Data'!$C$10/'Input Data'!$C$12),B164,('Input Data'!$C$11*'Input Data'!$C$12),'Input Data'!$C$8),"")</f>
        <v>2806.0663238849047</v>
      </c>
      <c r="E164" s="5">
        <f>IF(Amortization[[#This Row],[Column1]]="active",C164-D164,"")</f>
        <v>339.82393360784727</v>
      </c>
      <c r="F164" s="5">
        <f>IF(Amortization[[#This Row],[Column1]]="active",ROUND(($F163-D164),2),"")</f>
        <v>59451.73</v>
      </c>
      <c r="G164" t="str">
        <f>IF(Amortization[[#This Row],[Payment '#]]&gt;('Input Data'!$C$11*'Input Data'!$C$12),"paid","active")</f>
        <v>active</v>
      </c>
    </row>
    <row r="165" spans="2:7" x14ac:dyDescent="0.25">
      <c r="B165" s="8">
        <f t="shared" si="2"/>
        <v>161</v>
      </c>
      <c r="C165" s="5">
        <f>IF(Amortization[[#This Row],[Column1]]="active",C164,"")</f>
        <v>3145.890257492752</v>
      </c>
      <c r="D165" s="5">
        <f>IF(Amortization[[#This Row],[Column1]]="active",-PPMT(('Input Data'!$C$10/'Input Data'!$C$12),B165,('Input Data'!$C$11*'Input Data'!$C$12),'Input Data'!$C$8),"")</f>
        <v>2821.3827692361097</v>
      </c>
      <c r="E165" s="5">
        <f>IF(Amortization[[#This Row],[Column1]]="active",C165-D165,"")</f>
        <v>324.50748825664232</v>
      </c>
      <c r="F165" s="5">
        <f>IF(Amortization[[#This Row],[Column1]]="active",ROUND(($F164-D165),2),"")</f>
        <v>56630.35</v>
      </c>
      <c r="G165" t="str">
        <f>IF(Amortization[[#This Row],[Payment '#]]&gt;('Input Data'!$C$11*'Input Data'!$C$12),"paid","active")</f>
        <v>active</v>
      </c>
    </row>
    <row r="166" spans="2:7" x14ac:dyDescent="0.25">
      <c r="B166" s="8">
        <f t="shared" si="2"/>
        <v>162</v>
      </c>
      <c r="C166" s="5">
        <f>IF(Amortization[[#This Row],[Column1]]="active",C165,"")</f>
        <v>3145.890257492752</v>
      </c>
      <c r="D166" s="5">
        <f>IF(Amortization[[#This Row],[Column1]]="active",-PPMT(('Input Data'!$C$10/'Input Data'!$C$12),B166,('Input Data'!$C$11*'Input Data'!$C$12),'Input Data'!$C$8),"")</f>
        <v>2836.7828168515234</v>
      </c>
      <c r="E166" s="5">
        <f>IF(Amortization[[#This Row],[Column1]]="active",C166-D166,"")</f>
        <v>309.10744064122855</v>
      </c>
      <c r="F166" s="5">
        <f>IF(Amortization[[#This Row],[Column1]]="active",ROUND(($F165-D166),2),"")</f>
        <v>53793.57</v>
      </c>
      <c r="G166" t="str">
        <f>IF(Amortization[[#This Row],[Payment '#]]&gt;('Input Data'!$C$11*'Input Data'!$C$12),"paid","active")</f>
        <v>active</v>
      </c>
    </row>
    <row r="167" spans="2:7" x14ac:dyDescent="0.25">
      <c r="B167" s="8">
        <f t="shared" si="2"/>
        <v>163</v>
      </c>
      <c r="C167" s="5">
        <f>IF(Amortization[[#This Row],[Column1]]="active",C166,"")</f>
        <v>3145.890257492752</v>
      </c>
      <c r="D167" s="5">
        <f>IF(Amortization[[#This Row],[Column1]]="active",-PPMT(('Input Data'!$C$10/'Input Data'!$C$12),B167,('Input Data'!$C$11*'Input Data'!$C$12),'Input Data'!$C$8),"")</f>
        <v>2852.2669230601714</v>
      </c>
      <c r="E167" s="5">
        <f>IF(Amortization[[#This Row],[Column1]]="active",C167-D167,"")</f>
        <v>293.62333443258058</v>
      </c>
      <c r="F167" s="5">
        <f>IF(Amortization[[#This Row],[Column1]]="active",ROUND(($F166-D167),2),"")</f>
        <v>50941.3</v>
      </c>
      <c r="G167" t="str">
        <f>IF(Amortization[[#This Row],[Payment '#]]&gt;('Input Data'!$C$11*'Input Data'!$C$12),"paid","active")</f>
        <v>active</v>
      </c>
    </row>
    <row r="168" spans="2:7" x14ac:dyDescent="0.25">
      <c r="B168" s="8">
        <f t="shared" si="2"/>
        <v>164</v>
      </c>
      <c r="C168" s="5">
        <f>IF(Amortization[[#This Row],[Column1]]="active",C167,"")</f>
        <v>3145.890257492752</v>
      </c>
      <c r="D168" s="5">
        <f>IF(Amortization[[#This Row],[Column1]]="active",-PPMT(('Input Data'!$C$10/'Input Data'!$C$12),B168,('Input Data'!$C$11*'Input Data'!$C$12),'Input Data'!$C$8),"")</f>
        <v>2867.8355466818753</v>
      </c>
      <c r="E168" s="5">
        <f>IF(Amortization[[#This Row],[Column1]]="active",C168-D168,"")</f>
        <v>278.05471081087671</v>
      </c>
      <c r="F168" s="5">
        <f>IF(Amortization[[#This Row],[Column1]]="active",ROUND(($F167-D168),2),"")</f>
        <v>48073.46</v>
      </c>
      <c r="G168" t="str">
        <f>IF(Amortization[[#This Row],[Payment '#]]&gt;('Input Data'!$C$11*'Input Data'!$C$12),"paid","active")</f>
        <v>active</v>
      </c>
    </row>
    <row r="169" spans="2:7" x14ac:dyDescent="0.25">
      <c r="B169" s="8">
        <f t="shared" si="2"/>
        <v>165</v>
      </c>
      <c r="C169" s="5">
        <f>IF(Amortization[[#This Row],[Column1]]="active",C168,"")</f>
        <v>3145.890257492752</v>
      </c>
      <c r="D169" s="5">
        <f>IF(Amortization[[#This Row],[Column1]]="active",-PPMT(('Input Data'!$C$10/'Input Data'!$C$12),B169,('Input Data'!$C$11*'Input Data'!$C$12),'Input Data'!$C$8),"")</f>
        <v>2883.4891490408468</v>
      </c>
      <c r="E169" s="5">
        <f>IF(Amortization[[#This Row],[Column1]]="active",C169-D169,"")</f>
        <v>262.4011084519052</v>
      </c>
      <c r="F169" s="5">
        <f>IF(Amortization[[#This Row],[Column1]]="active",ROUND(($F168-D169),2),"")</f>
        <v>45189.97</v>
      </c>
      <c r="G169" t="str">
        <f>IF(Amortization[[#This Row],[Payment '#]]&gt;('Input Data'!$C$11*'Input Data'!$C$12),"paid","active")</f>
        <v>active</v>
      </c>
    </row>
    <row r="170" spans="2:7" x14ac:dyDescent="0.25">
      <c r="B170" s="8">
        <f t="shared" si="2"/>
        <v>166</v>
      </c>
      <c r="C170" s="5">
        <f>IF(Amortization[[#This Row],[Column1]]="active",C169,"")</f>
        <v>3145.890257492752</v>
      </c>
      <c r="D170" s="5">
        <f>IF(Amortization[[#This Row],[Column1]]="active",-PPMT(('Input Data'!$C$10/'Input Data'!$C$12),B170,('Input Data'!$C$11*'Input Data'!$C$12),'Input Data'!$C$8),"")</f>
        <v>2899.2281939793615</v>
      </c>
      <c r="E170" s="5">
        <f>IF(Amortization[[#This Row],[Column1]]="active",C170-D170,"")</f>
        <v>246.66206351339042</v>
      </c>
      <c r="F170" s="5">
        <f>IF(Amortization[[#This Row],[Column1]]="active",ROUND(($F169-D170),2),"")</f>
        <v>42290.74</v>
      </c>
      <c r="G170" t="str">
        <f>IF(Amortization[[#This Row],[Payment '#]]&gt;('Input Data'!$C$11*'Input Data'!$C$12),"paid","active")</f>
        <v>active</v>
      </c>
    </row>
    <row r="171" spans="2:7" x14ac:dyDescent="0.25">
      <c r="B171" s="8">
        <f t="shared" si="2"/>
        <v>167</v>
      </c>
      <c r="C171" s="5">
        <f>IF(Amortization[[#This Row],[Column1]]="active",C170,"")</f>
        <v>3145.890257492752</v>
      </c>
      <c r="D171" s="5">
        <f>IF(Amortization[[#This Row],[Column1]]="active",-PPMT(('Input Data'!$C$10/'Input Data'!$C$12),B171,('Input Data'!$C$11*'Input Data'!$C$12),'Input Data'!$C$8),"")</f>
        <v>2915.0531478714988</v>
      </c>
      <c r="E171" s="5">
        <f>IF(Amortization[[#This Row],[Column1]]="active",C171-D171,"")</f>
        <v>230.83710962125315</v>
      </c>
      <c r="F171" s="5">
        <f>IF(Amortization[[#This Row],[Column1]]="active",ROUND(($F170-D171),2),"")</f>
        <v>39375.69</v>
      </c>
      <c r="G171" t="str">
        <f>IF(Amortization[[#This Row],[Payment '#]]&gt;('Input Data'!$C$11*'Input Data'!$C$12),"paid","active")</f>
        <v>active</v>
      </c>
    </row>
    <row r="172" spans="2:7" x14ac:dyDescent="0.25">
      <c r="B172" s="8">
        <f t="shared" si="2"/>
        <v>168</v>
      </c>
      <c r="C172" s="5">
        <f>IF(Amortization[[#This Row],[Column1]]="active",C171,"")</f>
        <v>3145.890257492752</v>
      </c>
      <c r="D172" s="5">
        <f>IF(Amortization[[#This Row],[Column1]]="active",-PPMT(('Input Data'!$C$10/'Input Data'!$C$12),B172,('Input Data'!$C$11*'Input Data'!$C$12),'Input Data'!$C$8),"")</f>
        <v>2930.9644796369639</v>
      </c>
      <c r="E172" s="5">
        <f>IF(Amortization[[#This Row],[Column1]]="active",C172-D172,"")</f>
        <v>214.92577785578806</v>
      </c>
      <c r="F172" s="5">
        <f>IF(Amortization[[#This Row],[Column1]]="active",ROUND(($F171-D172),2),"")</f>
        <v>36444.730000000003</v>
      </c>
      <c r="G172" t="str">
        <f>IF(Amortization[[#This Row],[Payment '#]]&gt;('Input Data'!$C$11*'Input Data'!$C$12),"paid","active")</f>
        <v>active</v>
      </c>
    </row>
    <row r="173" spans="2:7" x14ac:dyDescent="0.25">
      <c r="B173" s="8">
        <f t="shared" si="2"/>
        <v>169</v>
      </c>
      <c r="C173" s="5">
        <f>IF(Amortization[[#This Row],[Column1]]="active",C172,"")</f>
        <v>3145.890257492752</v>
      </c>
      <c r="D173" s="5">
        <f>IF(Amortization[[#This Row],[Column1]]="active",-PPMT(('Input Data'!$C$10/'Input Data'!$C$12),B173,('Input Data'!$C$11*'Input Data'!$C$12),'Input Data'!$C$8),"")</f>
        <v>2946.9626607549826</v>
      </c>
      <c r="E173" s="5">
        <f>IF(Amortization[[#This Row],[Column1]]="active",C173-D173,"")</f>
        <v>198.92759673776936</v>
      </c>
      <c r="F173" s="5">
        <f>IF(Amortization[[#This Row],[Column1]]="active",ROUND(($F172-D173),2),"")</f>
        <v>33497.769999999997</v>
      </c>
      <c r="G173" t="str">
        <f>IF(Amortization[[#This Row],[Payment '#]]&gt;('Input Data'!$C$11*'Input Data'!$C$12),"paid","active")</f>
        <v>active</v>
      </c>
    </row>
    <row r="174" spans="2:7" x14ac:dyDescent="0.25">
      <c r="B174" s="8">
        <f t="shared" si="2"/>
        <v>170</v>
      </c>
      <c r="C174" s="5">
        <f>IF(Amortization[[#This Row],[Column1]]="active",C173,"")</f>
        <v>3145.890257492752</v>
      </c>
      <c r="D174" s="5">
        <f>IF(Amortization[[#This Row],[Column1]]="active",-PPMT(('Input Data'!$C$10/'Input Data'!$C$12),B174,('Input Data'!$C$11*'Input Data'!$C$12),'Input Data'!$C$8),"")</f>
        <v>2963.0481652782701</v>
      </c>
      <c r="E174" s="5">
        <f>IF(Amortization[[#This Row],[Column1]]="active",C174-D174,"")</f>
        <v>182.84209221448191</v>
      </c>
      <c r="F174" s="5">
        <f>IF(Amortization[[#This Row],[Column1]]="active",ROUND(($F173-D174),2),"")</f>
        <v>30534.720000000001</v>
      </c>
      <c r="G174" t="str">
        <f>IF(Amortization[[#This Row],[Payment '#]]&gt;('Input Data'!$C$11*'Input Data'!$C$12),"paid","active")</f>
        <v>active</v>
      </c>
    </row>
    <row r="175" spans="2:7" x14ac:dyDescent="0.25">
      <c r="B175" s="8">
        <f t="shared" si="2"/>
        <v>171</v>
      </c>
      <c r="C175" s="5">
        <f>IF(Amortization[[#This Row],[Column1]]="active",C174,"")</f>
        <v>3145.890257492752</v>
      </c>
      <c r="D175" s="5">
        <f>IF(Amortization[[#This Row],[Column1]]="active",-PPMT(('Input Data'!$C$10/'Input Data'!$C$12),B175,('Input Data'!$C$11*'Input Data'!$C$12),'Input Data'!$C$8),"")</f>
        <v>2979.2214698470807</v>
      </c>
      <c r="E175" s="5">
        <f>IF(Amortization[[#This Row],[Column1]]="active",C175-D175,"")</f>
        <v>166.66878764567127</v>
      </c>
      <c r="F175" s="5">
        <f>IF(Amortization[[#This Row],[Column1]]="active",ROUND(($F174-D175),2),"")</f>
        <v>27555.5</v>
      </c>
      <c r="G175" t="str">
        <f>IF(Amortization[[#This Row],[Payment '#]]&gt;('Input Data'!$C$11*'Input Data'!$C$12),"paid","active")</f>
        <v>active</v>
      </c>
    </row>
    <row r="176" spans="2:7" x14ac:dyDescent="0.25">
      <c r="B176" s="8">
        <f t="shared" si="2"/>
        <v>172</v>
      </c>
      <c r="C176" s="5">
        <f>IF(Amortization[[#This Row],[Column1]]="active",C175,"")</f>
        <v>3145.890257492752</v>
      </c>
      <c r="D176" s="5">
        <f>IF(Amortization[[#This Row],[Column1]]="active",-PPMT(('Input Data'!$C$10/'Input Data'!$C$12),B176,('Input Data'!$C$11*'Input Data'!$C$12),'Input Data'!$C$8),"")</f>
        <v>2995.4830537033295</v>
      </c>
      <c r="E176" s="5">
        <f>IF(Amortization[[#This Row],[Column1]]="active",C176-D176,"")</f>
        <v>150.40720378942251</v>
      </c>
      <c r="F176" s="5">
        <f>IF(Amortization[[#This Row],[Column1]]="active",ROUND(($F175-D176),2),"")</f>
        <v>24560.02</v>
      </c>
      <c r="G176" t="str">
        <f>IF(Amortization[[#This Row],[Payment '#]]&gt;('Input Data'!$C$11*'Input Data'!$C$12),"paid","active")</f>
        <v>active</v>
      </c>
    </row>
    <row r="177" spans="2:7" x14ac:dyDescent="0.25">
      <c r="B177" s="8">
        <f t="shared" si="2"/>
        <v>173</v>
      </c>
      <c r="C177" s="5">
        <f>IF(Amortization[[#This Row],[Column1]]="active",C176,"")</f>
        <v>3145.890257492752</v>
      </c>
      <c r="D177" s="5">
        <f>IF(Amortization[[#This Row],[Column1]]="active",-PPMT(('Input Data'!$C$10/'Input Data'!$C$12),B177,('Input Data'!$C$11*'Input Data'!$C$12),'Input Data'!$C$8),"")</f>
        <v>3011.8333987047936</v>
      </c>
      <c r="E177" s="5">
        <f>IF(Amortization[[#This Row],[Column1]]="active",C177-D177,"")</f>
        <v>134.05685878795839</v>
      </c>
      <c r="F177" s="5">
        <f>IF(Amortization[[#This Row],[Column1]]="active",ROUND(($F176-D177),2),"")</f>
        <v>21548.19</v>
      </c>
      <c r="G177" t="str">
        <f>IF(Amortization[[#This Row],[Payment '#]]&gt;('Input Data'!$C$11*'Input Data'!$C$12),"paid","active")</f>
        <v>active</v>
      </c>
    </row>
    <row r="178" spans="2:7" x14ac:dyDescent="0.25">
      <c r="B178" s="8">
        <f t="shared" si="2"/>
        <v>174</v>
      </c>
      <c r="C178" s="5">
        <f>IF(Amortization[[#This Row],[Column1]]="active",C177,"")</f>
        <v>3145.890257492752</v>
      </c>
      <c r="D178" s="5">
        <f>IF(Amortization[[#This Row],[Column1]]="active",-PPMT(('Input Data'!$C$10/'Input Data'!$C$12),B178,('Input Data'!$C$11*'Input Data'!$C$12),'Input Data'!$C$8),"")</f>
        <v>3028.2729893393903</v>
      </c>
      <c r="E178" s="5">
        <f>IF(Amortization[[#This Row],[Column1]]="active",C178-D178,"")</f>
        <v>117.61726815336169</v>
      </c>
      <c r="F178" s="5">
        <f>IF(Amortization[[#This Row],[Column1]]="active",ROUND(($F177-D178),2),"")</f>
        <v>18519.919999999998</v>
      </c>
      <c r="G178" t="str">
        <f>IF(Amortization[[#This Row],[Payment '#]]&gt;('Input Data'!$C$11*'Input Data'!$C$12),"paid","active")</f>
        <v>active</v>
      </c>
    </row>
    <row r="179" spans="2:7" x14ac:dyDescent="0.25">
      <c r="B179" s="8">
        <f t="shared" si="2"/>
        <v>175</v>
      </c>
      <c r="C179" s="5">
        <f>IF(Amortization[[#This Row],[Column1]]="active",C178,"")</f>
        <v>3145.890257492752</v>
      </c>
      <c r="D179" s="5">
        <f>IF(Amortization[[#This Row],[Column1]]="active",-PPMT(('Input Data'!$C$10/'Input Data'!$C$12),B179,('Input Data'!$C$11*'Input Data'!$C$12),'Input Data'!$C$8),"")</f>
        <v>3044.8023127395345</v>
      </c>
      <c r="E179" s="5">
        <f>IF(Amortization[[#This Row],[Column1]]="active",C179-D179,"")</f>
        <v>101.08794475321747</v>
      </c>
      <c r="F179" s="5">
        <f>IF(Amortization[[#This Row],[Column1]]="active",ROUND(($F178-D179),2),"")</f>
        <v>15475.12</v>
      </c>
      <c r="G179" t="str">
        <f>IF(Amortization[[#This Row],[Payment '#]]&gt;('Input Data'!$C$11*'Input Data'!$C$12),"paid","active")</f>
        <v>active</v>
      </c>
    </row>
    <row r="180" spans="2:7" x14ac:dyDescent="0.25">
      <c r="B180" s="8">
        <f t="shared" si="2"/>
        <v>176</v>
      </c>
      <c r="C180" s="5">
        <f>IF(Amortization[[#This Row],[Column1]]="active",C179,"")</f>
        <v>3145.890257492752</v>
      </c>
      <c r="D180" s="5">
        <f>IF(Amortization[[#This Row],[Column1]]="active",-PPMT(('Input Data'!$C$10/'Input Data'!$C$12),B180,('Input Data'!$C$11*'Input Data'!$C$12),'Input Data'!$C$8),"")</f>
        <v>3061.4218586965712</v>
      </c>
      <c r="E180" s="5">
        <f>IF(Amortization[[#This Row],[Column1]]="active",C180-D180,"")</f>
        <v>84.468398796180736</v>
      </c>
      <c r="F180" s="5">
        <f>IF(Amortization[[#This Row],[Column1]]="active",ROUND(($F179-D180),2),"")</f>
        <v>12413.7</v>
      </c>
      <c r="G180" t="str">
        <f>IF(Amortization[[#This Row],[Payment '#]]&gt;('Input Data'!$C$11*'Input Data'!$C$12),"paid","active")</f>
        <v>active</v>
      </c>
    </row>
    <row r="181" spans="2:7" x14ac:dyDescent="0.25">
      <c r="B181" s="8">
        <f t="shared" si="2"/>
        <v>177</v>
      </c>
      <c r="C181" s="5">
        <f>IF(Amortization[[#This Row],[Column1]]="active",C180,"")</f>
        <v>3145.890257492752</v>
      </c>
      <c r="D181" s="5">
        <f>IF(Amortization[[#This Row],[Column1]]="active",-PPMT(('Input Data'!$C$10/'Input Data'!$C$12),B181,('Input Data'!$C$11*'Input Data'!$C$12),'Input Data'!$C$8),"")</f>
        <v>3078.1321196752897</v>
      </c>
      <c r="E181" s="5">
        <f>IF(Amortization[[#This Row],[Column1]]="active",C181-D181,"")</f>
        <v>67.758137817462284</v>
      </c>
      <c r="F181" s="5">
        <f>IF(Amortization[[#This Row],[Column1]]="active",ROUND(($F180-D181),2),"")</f>
        <v>9335.57</v>
      </c>
      <c r="G181" t="str">
        <f>IF(Amortization[[#This Row],[Payment '#]]&gt;('Input Data'!$C$11*'Input Data'!$C$12),"paid","active")</f>
        <v>active</v>
      </c>
    </row>
    <row r="182" spans="2:7" x14ac:dyDescent="0.25">
      <c r="B182" s="8">
        <f t="shared" si="2"/>
        <v>178</v>
      </c>
      <c r="C182" s="5">
        <f>IF(Amortization[[#This Row],[Column1]]="active",C181,"")</f>
        <v>3145.890257492752</v>
      </c>
      <c r="D182" s="5">
        <f>IF(Amortization[[#This Row],[Column1]]="active",-PPMT(('Input Data'!$C$10/'Input Data'!$C$12),B182,('Input Data'!$C$11*'Input Data'!$C$12),'Input Data'!$C$8),"")</f>
        <v>3094.9335908285175</v>
      </c>
      <c r="E182" s="5">
        <f>IF(Amortization[[#This Row],[Column1]]="active",C182-D182,"")</f>
        <v>50.95666666423449</v>
      </c>
      <c r="F182" s="5">
        <f>IF(Amortization[[#This Row],[Column1]]="active",ROUND(($F181-D182),2),"")</f>
        <v>6240.64</v>
      </c>
      <c r="G182" t="str">
        <f>IF(Amortization[[#This Row],[Payment '#]]&gt;('Input Data'!$C$11*'Input Data'!$C$12),"paid","active")</f>
        <v>active</v>
      </c>
    </row>
    <row r="183" spans="2:7" x14ac:dyDescent="0.25">
      <c r="B183" s="8">
        <f t="shared" si="2"/>
        <v>179</v>
      </c>
      <c r="C183" s="5">
        <f>IF(Amortization[[#This Row],[Column1]]="active",C182,"")</f>
        <v>3145.890257492752</v>
      </c>
      <c r="D183" s="5">
        <f>IF(Amortization[[#This Row],[Column1]]="active",-PPMT(('Input Data'!$C$10/'Input Data'!$C$12),B183,('Input Data'!$C$11*'Input Data'!$C$12),'Input Data'!$C$8),"")</f>
        <v>3111.8267700117899</v>
      </c>
      <c r="E183" s="5">
        <f>IF(Amortization[[#This Row],[Column1]]="active",C183-D183,"")</f>
        <v>34.063487480962067</v>
      </c>
      <c r="F183" s="5">
        <f>IF(Amortization[[#This Row],[Column1]]="active",ROUND(($F182-D183),2),"")</f>
        <v>3128.81</v>
      </c>
      <c r="G183" t="str">
        <f>IF(Amortization[[#This Row],[Payment '#]]&gt;('Input Data'!$C$11*'Input Data'!$C$12),"paid","active")</f>
        <v>active</v>
      </c>
    </row>
    <row r="184" spans="2:7" x14ac:dyDescent="0.25">
      <c r="B184" s="8">
        <f t="shared" si="2"/>
        <v>180</v>
      </c>
      <c r="C184" s="5">
        <f>IF(Amortization[[#This Row],[Column1]]="active",C183,"")</f>
        <v>3145.890257492752</v>
      </c>
      <c r="D184" s="5">
        <f>IF(Amortization[[#This Row],[Column1]]="active",-PPMT(('Input Data'!$C$10/'Input Data'!$C$12),B184,('Input Data'!$C$11*'Input Data'!$C$12),'Input Data'!$C$8),"")</f>
        <v>3128.8121577981042</v>
      </c>
      <c r="E184" s="5">
        <f>IF(Amortization[[#This Row],[Column1]]="active",C184-D184,"")</f>
        <v>17.07809969464779</v>
      </c>
      <c r="F184" s="5">
        <f>IF(Amortization[[#This Row],[Column1]]="active",ROUND(($F183-D184),2),"")</f>
        <v>0</v>
      </c>
      <c r="G184" t="str">
        <f>IF(Amortization[[#This Row],[Payment '#]]&gt;('Input Data'!$C$11*'Input Data'!$C$12),"paid","active")</f>
        <v>active</v>
      </c>
    </row>
    <row r="185" spans="2:7" x14ac:dyDescent="0.25">
      <c r="B185" s="8">
        <f t="shared" si="2"/>
        <v>181</v>
      </c>
      <c r="C185" s="5" t="str">
        <f>IF(Amortization[[#This Row],[Column1]]="active",C184,"")</f>
        <v/>
      </c>
      <c r="D185" s="5" t="str">
        <f>IF(Amortization[[#This Row],[Column1]]="active",-PPMT(('Input Data'!$C$10/'Input Data'!$C$12),B185,('Input Data'!$C$11*'Input Data'!$C$12),'Input Data'!$C$8),"")</f>
        <v/>
      </c>
      <c r="E185" s="5" t="str">
        <f>IF(Amortization[[#This Row],[Column1]]="active",C185-D185,"")</f>
        <v/>
      </c>
      <c r="F185" s="5" t="str">
        <f>IF(Amortization[[#This Row],[Column1]]="active",ROUND(($F184-D185),2),"")</f>
        <v/>
      </c>
      <c r="G185" t="str">
        <f>IF(Amortization[[#This Row],[Payment '#]]&gt;('Input Data'!$C$11*'Input Data'!$C$12),"paid","active")</f>
        <v>paid</v>
      </c>
    </row>
    <row r="186" spans="2:7" x14ac:dyDescent="0.25">
      <c r="B186" s="8">
        <f t="shared" si="2"/>
        <v>182</v>
      </c>
      <c r="C186" s="5" t="str">
        <f>IF(Amortization[[#This Row],[Column1]]="active",C185,"")</f>
        <v/>
      </c>
      <c r="D186" s="5" t="str">
        <f>IF(Amortization[[#This Row],[Column1]]="active",-PPMT(('Input Data'!$C$10/'Input Data'!$C$12),B186,('Input Data'!$C$11*'Input Data'!$C$12),'Input Data'!$C$8),"")</f>
        <v/>
      </c>
      <c r="E186" s="5" t="str">
        <f>IF(Amortization[[#This Row],[Column1]]="active",C186-D186,"")</f>
        <v/>
      </c>
      <c r="F186" s="5" t="str">
        <f>IF(Amortization[[#This Row],[Column1]]="active",ROUND(($F185-D186),2),"")</f>
        <v/>
      </c>
      <c r="G186" t="str">
        <f>IF(Amortization[[#This Row],[Payment '#]]&gt;('Input Data'!$C$11*'Input Data'!$C$12),"paid","active")</f>
        <v>paid</v>
      </c>
    </row>
    <row r="187" spans="2:7" x14ac:dyDescent="0.25">
      <c r="B187" s="8">
        <f t="shared" si="2"/>
        <v>183</v>
      </c>
      <c r="C187" s="5" t="str">
        <f>IF(Amortization[[#This Row],[Column1]]="active",C186,"")</f>
        <v/>
      </c>
      <c r="D187" s="5" t="str">
        <f>IF(Amortization[[#This Row],[Column1]]="active",-PPMT(('Input Data'!$C$10/'Input Data'!$C$12),B187,('Input Data'!$C$11*'Input Data'!$C$12),'Input Data'!$C$8),"")</f>
        <v/>
      </c>
      <c r="E187" s="5" t="str">
        <f>IF(Amortization[[#This Row],[Column1]]="active",C187-D187,"")</f>
        <v/>
      </c>
      <c r="F187" s="5" t="str">
        <f>IF(Amortization[[#This Row],[Column1]]="active",ROUND(($F186-D187),2),"")</f>
        <v/>
      </c>
      <c r="G187" t="str">
        <f>IF(Amortization[[#This Row],[Payment '#]]&gt;('Input Data'!$C$11*'Input Data'!$C$12),"paid","active")</f>
        <v>paid</v>
      </c>
    </row>
    <row r="188" spans="2:7" x14ac:dyDescent="0.25">
      <c r="B188" s="8">
        <f t="shared" si="2"/>
        <v>184</v>
      </c>
      <c r="C188" s="5" t="str">
        <f>IF(Amortization[[#This Row],[Column1]]="active",C187,"")</f>
        <v/>
      </c>
      <c r="D188" s="5" t="str">
        <f>IF(Amortization[[#This Row],[Column1]]="active",-PPMT(('Input Data'!$C$10/'Input Data'!$C$12),B188,('Input Data'!$C$11*'Input Data'!$C$12),'Input Data'!$C$8),"")</f>
        <v/>
      </c>
      <c r="E188" s="5" t="str">
        <f>IF(Amortization[[#This Row],[Column1]]="active",C188-D188,"")</f>
        <v/>
      </c>
      <c r="F188" s="5" t="str">
        <f>IF(Amortization[[#This Row],[Column1]]="active",ROUND(($F187-D188),2),"")</f>
        <v/>
      </c>
      <c r="G188" t="str">
        <f>IF(Amortization[[#This Row],[Payment '#]]&gt;('Input Data'!$C$11*'Input Data'!$C$12),"paid","active")</f>
        <v>paid</v>
      </c>
    </row>
    <row r="189" spans="2:7" x14ac:dyDescent="0.25">
      <c r="B189" s="8">
        <f t="shared" si="2"/>
        <v>185</v>
      </c>
      <c r="C189" s="5" t="str">
        <f>IF(Amortization[[#This Row],[Column1]]="active",C188,"")</f>
        <v/>
      </c>
      <c r="D189" s="5" t="str">
        <f>IF(Amortization[[#This Row],[Column1]]="active",-PPMT(('Input Data'!$C$10/'Input Data'!$C$12),B189,('Input Data'!$C$11*'Input Data'!$C$12),'Input Data'!$C$8),"")</f>
        <v/>
      </c>
      <c r="E189" s="5" t="str">
        <f>IF(Amortization[[#This Row],[Column1]]="active",C189-D189,"")</f>
        <v/>
      </c>
      <c r="F189" s="5" t="str">
        <f>IF(Amortization[[#This Row],[Column1]]="active",ROUND(($F188-D189),2),"")</f>
        <v/>
      </c>
      <c r="G189" t="str">
        <f>IF(Amortization[[#This Row],[Payment '#]]&gt;('Input Data'!$C$11*'Input Data'!$C$12),"paid","active")</f>
        <v>paid</v>
      </c>
    </row>
    <row r="190" spans="2:7" x14ac:dyDescent="0.25">
      <c r="B190" s="8">
        <f t="shared" si="2"/>
        <v>186</v>
      </c>
      <c r="C190" s="5" t="str">
        <f>IF(Amortization[[#This Row],[Column1]]="active",C189,"")</f>
        <v/>
      </c>
      <c r="D190" s="5" t="str">
        <f>IF(Amortization[[#This Row],[Column1]]="active",-PPMT(('Input Data'!$C$10/'Input Data'!$C$12),B190,('Input Data'!$C$11*'Input Data'!$C$12),'Input Data'!$C$8),"")</f>
        <v/>
      </c>
      <c r="E190" s="5" t="str">
        <f>IF(Amortization[[#This Row],[Column1]]="active",C190-D190,"")</f>
        <v/>
      </c>
      <c r="F190" s="5" t="str">
        <f>IF(Amortization[[#This Row],[Column1]]="active",ROUND(($F189-D190),2),"")</f>
        <v/>
      </c>
      <c r="G190" t="str">
        <f>IF(Amortization[[#This Row],[Payment '#]]&gt;('Input Data'!$C$11*'Input Data'!$C$12),"paid","active")</f>
        <v>paid</v>
      </c>
    </row>
    <row r="191" spans="2:7" x14ac:dyDescent="0.25">
      <c r="B191" s="8">
        <f t="shared" si="2"/>
        <v>187</v>
      </c>
      <c r="C191" s="5" t="str">
        <f>IF(Amortization[[#This Row],[Column1]]="active",C190,"")</f>
        <v/>
      </c>
      <c r="D191" s="5" t="str">
        <f>IF(Amortization[[#This Row],[Column1]]="active",-PPMT(('Input Data'!$C$10/'Input Data'!$C$12),B191,('Input Data'!$C$11*'Input Data'!$C$12),'Input Data'!$C$8),"")</f>
        <v/>
      </c>
      <c r="E191" s="5" t="str">
        <f>IF(Amortization[[#This Row],[Column1]]="active",C191-D191,"")</f>
        <v/>
      </c>
      <c r="F191" s="5" t="str">
        <f>IF(Amortization[[#This Row],[Column1]]="active",ROUND(($F190-D191),2),"")</f>
        <v/>
      </c>
      <c r="G191" t="str">
        <f>IF(Amortization[[#This Row],[Payment '#]]&gt;('Input Data'!$C$11*'Input Data'!$C$12),"paid","active")</f>
        <v>paid</v>
      </c>
    </row>
    <row r="192" spans="2:7" x14ac:dyDescent="0.25">
      <c r="B192" s="8">
        <f t="shared" si="2"/>
        <v>188</v>
      </c>
      <c r="C192" s="5" t="str">
        <f>IF(Amortization[[#This Row],[Column1]]="active",C191,"")</f>
        <v/>
      </c>
      <c r="D192" s="5" t="str">
        <f>IF(Amortization[[#This Row],[Column1]]="active",-PPMT(('Input Data'!$C$10/'Input Data'!$C$12),B192,('Input Data'!$C$11*'Input Data'!$C$12),'Input Data'!$C$8),"")</f>
        <v/>
      </c>
      <c r="E192" s="5" t="str">
        <f>IF(Amortization[[#This Row],[Column1]]="active",C192-D192,"")</f>
        <v/>
      </c>
      <c r="F192" s="5" t="str">
        <f>IF(Amortization[[#This Row],[Column1]]="active",ROUND(($F191-D192),2),"")</f>
        <v/>
      </c>
      <c r="G192" t="str">
        <f>IF(Amortization[[#This Row],[Payment '#]]&gt;('Input Data'!$C$11*'Input Data'!$C$12),"paid","active")</f>
        <v>paid</v>
      </c>
    </row>
    <row r="193" spans="2:7" x14ac:dyDescent="0.25">
      <c r="B193" s="8">
        <f t="shared" si="2"/>
        <v>189</v>
      </c>
      <c r="C193" s="5" t="str">
        <f>IF(Amortization[[#This Row],[Column1]]="active",C192,"")</f>
        <v/>
      </c>
      <c r="D193" s="5" t="str">
        <f>IF(Amortization[[#This Row],[Column1]]="active",-PPMT(('Input Data'!$C$10/'Input Data'!$C$12),B193,('Input Data'!$C$11*'Input Data'!$C$12),'Input Data'!$C$8),"")</f>
        <v/>
      </c>
      <c r="E193" s="5" t="str">
        <f>IF(Amortization[[#This Row],[Column1]]="active",C193-D193,"")</f>
        <v/>
      </c>
      <c r="F193" s="5" t="str">
        <f>IF(Amortization[[#This Row],[Column1]]="active",ROUND(($F192-D193),2),"")</f>
        <v/>
      </c>
      <c r="G193" t="str">
        <f>IF(Amortization[[#This Row],[Payment '#]]&gt;('Input Data'!$C$11*'Input Data'!$C$12),"paid","active")</f>
        <v>paid</v>
      </c>
    </row>
    <row r="194" spans="2:7" x14ac:dyDescent="0.25">
      <c r="B194" s="8">
        <f t="shared" si="2"/>
        <v>190</v>
      </c>
      <c r="C194" s="5" t="str">
        <f>IF(Amortization[[#This Row],[Column1]]="active",C193,"")</f>
        <v/>
      </c>
      <c r="D194" s="5" t="str">
        <f>IF(Amortization[[#This Row],[Column1]]="active",-PPMT(('Input Data'!$C$10/'Input Data'!$C$12),B194,('Input Data'!$C$11*'Input Data'!$C$12),'Input Data'!$C$8),"")</f>
        <v/>
      </c>
      <c r="E194" s="5" t="str">
        <f>IF(Amortization[[#This Row],[Column1]]="active",C194-D194,"")</f>
        <v/>
      </c>
      <c r="F194" s="5" t="str">
        <f>IF(Amortization[[#This Row],[Column1]]="active",ROUND(($F193-D194),2),"")</f>
        <v/>
      </c>
      <c r="G194" t="str">
        <f>IF(Amortization[[#This Row],[Payment '#]]&gt;('Input Data'!$C$11*'Input Data'!$C$12),"paid","active")</f>
        <v>paid</v>
      </c>
    </row>
    <row r="195" spans="2:7" x14ac:dyDescent="0.25">
      <c r="B195" s="8">
        <f t="shared" si="2"/>
        <v>191</v>
      </c>
      <c r="C195" s="5" t="str">
        <f>IF(Amortization[[#This Row],[Column1]]="active",C194,"")</f>
        <v/>
      </c>
      <c r="D195" s="5" t="str">
        <f>IF(Amortization[[#This Row],[Column1]]="active",-PPMT(('Input Data'!$C$10/'Input Data'!$C$12),B195,('Input Data'!$C$11*'Input Data'!$C$12),'Input Data'!$C$8),"")</f>
        <v/>
      </c>
      <c r="E195" s="5" t="str">
        <f>IF(Amortization[[#This Row],[Column1]]="active",C195-D195,"")</f>
        <v/>
      </c>
      <c r="F195" s="5" t="str">
        <f>IF(Amortization[[#This Row],[Column1]]="active",ROUND(($F194-D195),2),"")</f>
        <v/>
      </c>
      <c r="G195" t="str">
        <f>IF(Amortization[[#This Row],[Payment '#]]&gt;('Input Data'!$C$11*'Input Data'!$C$12),"paid","active")</f>
        <v>paid</v>
      </c>
    </row>
    <row r="196" spans="2:7" x14ac:dyDescent="0.25">
      <c r="B196" s="8">
        <f t="shared" si="2"/>
        <v>192</v>
      </c>
      <c r="C196" s="5" t="str">
        <f>IF(Amortization[[#This Row],[Column1]]="active",C195,"")</f>
        <v/>
      </c>
      <c r="D196" s="5" t="str">
        <f>IF(Amortization[[#This Row],[Column1]]="active",-PPMT(('Input Data'!$C$10/'Input Data'!$C$12),B196,('Input Data'!$C$11*'Input Data'!$C$12),'Input Data'!$C$8),"")</f>
        <v/>
      </c>
      <c r="E196" s="5" t="str">
        <f>IF(Amortization[[#This Row],[Column1]]="active",C196-D196,"")</f>
        <v/>
      </c>
      <c r="F196" s="5" t="str">
        <f>IF(Amortization[[#This Row],[Column1]]="active",ROUND(($F195-D196),2),"")</f>
        <v/>
      </c>
      <c r="G196" t="str">
        <f>IF(Amortization[[#This Row],[Payment '#]]&gt;('Input Data'!$C$11*'Input Data'!$C$12),"paid","active")</f>
        <v>paid</v>
      </c>
    </row>
    <row r="197" spans="2:7" x14ac:dyDescent="0.25">
      <c r="B197" s="8">
        <f t="shared" si="2"/>
        <v>193</v>
      </c>
      <c r="C197" s="5" t="str">
        <f>IF(Amortization[[#This Row],[Column1]]="active",C196,"")</f>
        <v/>
      </c>
      <c r="D197" s="5" t="str">
        <f>IF(Amortization[[#This Row],[Column1]]="active",-PPMT(('Input Data'!$C$10/'Input Data'!$C$12),B197,('Input Data'!$C$11*'Input Data'!$C$12),'Input Data'!$C$8),"")</f>
        <v/>
      </c>
      <c r="E197" s="5" t="str">
        <f>IF(Amortization[[#This Row],[Column1]]="active",C197-D197,"")</f>
        <v/>
      </c>
      <c r="F197" s="5" t="str">
        <f>IF(Amortization[[#This Row],[Column1]]="active",ROUND(($F196-D197),2),"")</f>
        <v/>
      </c>
      <c r="G197" t="str">
        <f>IF(Amortization[[#This Row],[Payment '#]]&gt;('Input Data'!$C$11*'Input Data'!$C$12),"paid","active")</f>
        <v>paid</v>
      </c>
    </row>
    <row r="198" spans="2:7" x14ac:dyDescent="0.25">
      <c r="B198" s="8">
        <f t="shared" si="2"/>
        <v>194</v>
      </c>
      <c r="C198" s="5" t="str">
        <f>IF(Amortization[[#This Row],[Column1]]="active",C197,"")</f>
        <v/>
      </c>
      <c r="D198" s="5" t="str">
        <f>IF(Amortization[[#This Row],[Column1]]="active",-PPMT(('Input Data'!$C$10/'Input Data'!$C$12),B198,('Input Data'!$C$11*'Input Data'!$C$12),'Input Data'!$C$8),"")</f>
        <v/>
      </c>
      <c r="E198" s="5" t="str">
        <f>IF(Amortization[[#This Row],[Column1]]="active",C198-D198,"")</f>
        <v/>
      </c>
      <c r="F198" s="5" t="str">
        <f>IF(Amortization[[#This Row],[Column1]]="active",ROUND(($F197-D198),2),"")</f>
        <v/>
      </c>
      <c r="G198" t="str">
        <f>IF(Amortization[[#This Row],[Payment '#]]&gt;('Input Data'!$C$11*'Input Data'!$C$12),"paid","active")</f>
        <v>paid</v>
      </c>
    </row>
    <row r="199" spans="2:7" x14ac:dyDescent="0.25">
      <c r="B199" s="8">
        <f t="shared" ref="B199:B262" si="3">IF(F198&gt;=0,B198+1,"")</f>
        <v>195</v>
      </c>
      <c r="C199" s="5" t="str">
        <f>IF(Amortization[[#This Row],[Column1]]="active",C198,"")</f>
        <v/>
      </c>
      <c r="D199" s="5" t="str">
        <f>IF(Amortization[[#This Row],[Column1]]="active",-PPMT(('Input Data'!$C$10/'Input Data'!$C$12),B199,('Input Data'!$C$11*'Input Data'!$C$12),'Input Data'!$C$8),"")</f>
        <v/>
      </c>
      <c r="E199" s="5" t="str">
        <f>IF(Amortization[[#This Row],[Column1]]="active",C199-D199,"")</f>
        <v/>
      </c>
      <c r="F199" s="5" t="str">
        <f>IF(Amortization[[#This Row],[Column1]]="active",ROUND(($F198-D199),2),"")</f>
        <v/>
      </c>
      <c r="G199" t="str">
        <f>IF(Amortization[[#This Row],[Payment '#]]&gt;('Input Data'!$C$11*'Input Data'!$C$12),"paid","active")</f>
        <v>paid</v>
      </c>
    </row>
    <row r="200" spans="2:7" x14ac:dyDescent="0.25">
      <c r="B200" s="8">
        <f t="shared" si="3"/>
        <v>196</v>
      </c>
      <c r="C200" s="5" t="str">
        <f>IF(Amortization[[#This Row],[Column1]]="active",C199,"")</f>
        <v/>
      </c>
      <c r="D200" s="5" t="str">
        <f>IF(Amortization[[#This Row],[Column1]]="active",-PPMT(('Input Data'!$C$10/'Input Data'!$C$12),B200,('Input Data'!$C$11*'Input Data'!$C$12),'Input Data'!$C$8),"")</f>
        <v/>
      </c>
      <c r="E200" s="5" t="str">
        <f>IF(Amortization[[#This Row],[Column1]]="active",C200-D200,"")</f>
        <v/>
      </c>
      <c r="F200" s="5" t="str">
        <f>IF(Amortization[[#This Row],[Column1]]="active",ROUND(($F199-D200),2),"")</f>
        <v/>
      </c>
      <c r="G200" t="str">
        <f>IF(Amortization[[#This Row],[Payment '#]]&gt;('Input Data'!$C$11*'Input Data'!$C$12),"paid","active")</f>
        <v>paid</v>
      </c>
    </row>
    <row r="201" spans="2:7" x14ac:dyDescent="0.25">
      <c r="B201" s="8">
        <f t="shared" si="3"/>
        <v>197</v>
      </c>
      <c r="C201" s="5" t="str">
        <f>IF(Amortization[[#This Row],[Column1]]="active",C200,"")</f>
        <v/>
      </c>
      <c r="D201" s="5" t="str">
        <f>IF(Amortization[[#This Row],[Column1]]="active",-PPMT(('Input Data'!$C$10/'Input Data'!$C$12),B201,('Input Data'!$C$11*'Input Data'!$C$12),'Input Data'!$C$8),"")</f>
        <v/>
      </c>
      <c r="E201" s="5" t="str">
        <f>IF(Amortization[[#This Row],[Column1]]="active",C201-D201,"")</f>
        <v/>
      </c>
      <c r="F201" s="5" t="str">
        <f>IF(Amortization[[#This Row],[Column1]]="active",ROUND(($F200-D201),2),"")</f>
        <v/>
      </c>
      <c r="G201" t="str">
        <f>IF(Amortization[[#This Row],[Payment '#]]&gt;('Input Data'!$C$11*'Input Data'!$C$12),"paid","active")</f>
        <v>paid</v>
      </c>
    </row>
    <row r="202" spans="2:7" x14ac:dyDescent="0.25">
      <c r="B202" s="8">
        <f t="shared" si="3"/>
        <v>198</v>
      </c>
      <c r="C202" s="5" t="str">
        <f>IF(Amortization[[#This Row],[Column1]]="active",C201,"")</f>
        <v/>
      </c>
      <c r="D202" s="5" t="str">
        <f>IF(Amortization[[#This Row],[Column1]]="active",-PPMT(('Input Data'!$C$10/'Input Data'!$C$12),B202,('Input Data'!$C$11*'Input Data'!$C$12),'Input Data'!$C$8),"")</f>
        <v/>
      </c>
      <c r="E202" s="5" t="str">
        <f>IF(Amortization[[#This Row],[Column1]]="active",C202-D202,"")</f>
        <v/>
      </c>
      <c r="F202" s="5" t="str">
        <f>IF(Amortization[[#This Row],[Column1]]="active",ROUND(($F201-D202),2),"")</f>
        <v/>
      </c>
      <c r="G202" t="str">
        <f>IF(Amortization[[#This Row],[Payment '#]]&gt;('Input Data'!$C$11*'Input Data'!$C$12),"paid","active")</f>
        <v>paid</v>
      </c>
    </row>
    <row r="203" spans="2:7" x14ac:dyDescent="0.25">
      <c r="B203" s="8">
        <f t="shared" si="3"/>
        <v>199</v>
      </c>
      <c r="C203" s="5" t="str">
        <f>IF(Amortization[[#This Row],[Column1]]="active",C202,"")</f>
        <v/>
      </c>
      <c r="D203" s="5" t="str">
        <f>IF(Amortization[[#This Row],[Column1]]="active",-PPMT(('Input Data'!$C$10/'Input Data'!$C$12),B203,('Input Data'!$C$11*'Input Data'!$C$12),'Input Data'!$C$8),"")</f>
        <v/>
      </c>
      <c r="E203" s="5" t="str">
        <f>IF(Amortization[[#This Row],[Column1]]="active",C203-D203,"")</f>
        <v/>
      </c>
      <c r="F203" s="5" t="str">
        <f>IF(Amortization[[#This Row],[Column1]]="active",ROUND(($F202-D203),2),"")</f>
        <v/>
      </c>
      <c r="G203" t="str">
        <f>IF(Amortization[[#This Row],[Payment '#]]&gt;('Input Data'!$C$11*'Input Data'!$C$12),"paid","active")</f>
        <v>paid</v>
      </c>
    </row>
    <row r="204" spans="2:7" x14ac:dyDescent="0.25">
      <c r="B204" s="8">
        <f t="shared" si="3"/>
        <v>200</v>
      </c>
      <c r="C204" s="5" t="str">
        <f>IF(Amortization[[#This Row],[Column1]]="active",C203,"")</f>
        <v/>
      </c>
      <c r="D204" s="5" t="str">
        <f>IF(Amortization[[#This Row],[Column1]]="active",-PPMT(('Input Data'!$C$10/'Input Data'!$C$12),B204,('Input Data'!$C$11*'Input Data'!$C$12),'Input Data'!$C$8),"")</f>
        <v/>
      </c>
      <c r="E204" s="5" t="str">
        <f>IF(Amortization[[#This Row],[Column1]]="active",C204-D204,"")</f>
        <v/>
      </c>
      <c r="F204" s="5" t="str">
        <f>IF(Amortization[[#This Row],[Column1]]="active",ROUND(($F203-D204),2),"")</f>
        <v/>
      </c>
      <c r="G204" t="str">
        <f>IF(Amortization[[#This Row],[Payment '#]]&gt;('Input Data'!$C$11*'Input Data'!$C$12),"paid","active")</f>
        <v>paid</v>
      </c>
    </row>
    <row r="205" spans="2:7" x14ac:dyDescent="0.25">
      <c r="B205" s="8">
        <f t="shared" si="3"/>
        <v>201</v>
      </c>
      <c r="C205" s="5" t="str">
        <f>IF(Amortization[[#This Row],[Column1]]="active",C204,"")</f>
        <v/>
      </c>
      <c r="D205" s="5" t="str">
        <f>IF(Amortization[[#This Row],[Column1]]="active",-PPMT(('Input Data'!$C$10/'Input Data'!$C$12),B205,('Input Data'!$C$11*'Input Data'!$C$12),'Input Data'!$C$8),"")</f>
        <v/>
      </c>
      <c r="E205" s="5" t="str">
        <f>IF(Amortization[[#This Row],[Column1]]="active",C205-D205,"")</f>
        <v/>
      </c>
      <c r="F205" s="5" t="str">
        <f>IF(Amortization[[#This Row],[Column1]]="active",ROUND(($F204-D205),2),"")</f>
        <v/>
      </c>
      <c r="G205" t="str">
        <f>IF(Amortization[[#This Row],[Payment '#]]&gt;('Input Data'!$C$11*'Input Data'!$C$12),"paid","active")</f>
        <v>paid</v>
      </c>
    </row>
    <row r="206" spans="2:7" x14ac:dyDescent="0.25">
      <c r="B206" s="8">
        <f t="shared" si="3"/>
        <v>202</v>
      </c>
      <c r="C206" s="5" t="str">
        <f>IF(Amortization[[#This Row],[Column1]]="active",C205,"")</f>
        <v/>
      </c>
      <c r="D206" s="5" t="str">
        <f>IF(Amortization[[#This Row],[Column1]]="active",-PPMT(('Input Data'!$C$10/'Input Data'!$C$12),B206,('Input Data'!$C$11*'Input Data'!$C$12),'Input Data'!$C$8),"")</f>
        <v/>
      </c>
      <c r="E206" s="5" t="str">
        <f>IF(Amortization[[#This Row],[Column1]]="active",C206-D206,"")</f>
        <v/>
      </c>
      <c r="F206" s="5" t="str">
        <f>IF(Amortization[[#This Row],[Column1]]="active",ROUND(($F205-D206),2),"")</f>
        <v/>
      </c>
      <c r="G206" t="str">
        <f>IF(Amortization[[#This Row],[Payment '#]]&gt;('Input Data'!$C$11*'Input Data'!$C$12),"paid","active")</f>
        <v>paid</v>
      </c>
    </row>
    <row r="207" spans="2:7" x14ac:dyDescent="0.25">
      <c r="B207" s="8">
        <f t="shared" si="3"/>
        <v>203</v>
      </c>
      <c r="C207" s="5" t="str">
        <f>IF(Amortization[[#This Row],[Column1]]="active",C206,"")</f>
        <v/>
      </c>
      <c r="D207" s="5" t="str">
        <f>IF(Amortization[[#This Row],[Column1]]="active",-PPMT(('Input Data'!$C$10/'Input Data'!$C$12),B207,('Input Data'!$C$11*'Input Data'!$C$12),'Input Data'!$C$8),"")</f>
        <v/>
      </c>
      <c r="E207" s="5" t="str">
        <f>IF(Amortization[[#This Row],[Column1]]="active",C207-D207,"")</f>
        <v/>
      </c>
      <c r="F207" s="5" t="str">
        <f>IF(Amortization[[#This Row],[Column1]]="active",ROUND(($F206-D207),2),"")</f>
        <v/>
      </c>
      <c r="G207" t="str">
        <f>IF(Amortization[[#This Row],[Payment '#]]&gt;('Input Data'!$C$11*'Input Data'!$C$12),"paid","active")</f>
        <v>paid</v>
      </c>
    </row>
    <row r="208" spans="2:7" x14ac:dyDescent="0.25">
      <c r="B208" s="8">
        <f t="shared" si="3"/>
        <v>204</v>
      </c>
      <c r="C208" s="5" t="str">
        <f>IF(Amortization[[#This Row],[Column1]]="active",C207,"")</f>
        <v/>
      </c>
      <c r="D208" s="5" t="str">
        <f>IF(Amortization[[#This Row],[Column1]]="active",-PPMT(('Input Data'!$C$10/'Input Data'!$C$12),B208,('Input Data'!$C$11*'Input Data'!$C$12),'Input Data'!$C$8),"")</f>
        <v/>
      </c>
      <c r="E208" s="5" t="str">
        <f>IF(Amortization[[#This Row],[Column1]]="active",C208-D208,"")</f>
        <v/>
      </c>
      <c r="F208" s="5" t="str">
        <f>IF(Amortization[[#This Row],[Column1]]="active",ROUND(($F207-D208),2),"")</f>
        <v/>
      </c>
      <c r="G208" t="str">
        <f>IF(Amortization[[#This Row],[Payment '#]]&gt;('Input Data'!$C$11*'Input Data'!$C$12),"paid","active")</f>
        <v>paid</v>
      </c>
    </row>
    <row r="209" spans="2:7" x14ac:dyDescent="0.25">
      <c r="B209" s="8">
        <f t="shared" si="3"/>
        <v>205</v>
      </c>
      <c r="C209" s="5" t="str">
        <f>IF(Amortization[[#This Row],[Column1]]="active",C208,"")</f>
        <v/>
      </c>
      <c r="D209" s="5" t="str">
        <f>IF(Amortization[[#This Row],[Column1]]="active",-PPMT(('Input Data'!$C$10/'Input Data'!$C$12),B209,('Input Data'!$C$11*'Input Data'!$C$12),'Input Data'!$C$8),"")</f>
        <v/>
      </c>
      <c r="E209" s="5" t="str">
        <f>IF(Amortization[[#This Row],[Column1]]="active",C209-D209,"")</f>
        <v/>
      </c>
      <c r="F209" s="5" t="str">
        <f>IF(Amortization[[#This Row],[Column1]]="active",ROUND(($F208-D209),2),"")</f>
        <v/>
      </c>
      <c r="G209" t="str">
        <f>IF(Amortization[[#This Row],[Payment '#]]&gt;('Input Data'!$C$11*'Input Data'!$C$12),"paid","active")</f>
        <v>paid</v>
      </c>
    </row>
    <row r="210" spans="2:7" x14ac:dyDescent="0.25">
      <c r="B210" s="8">
        <f t="shared" si="3"/>
        <v>206</v>
      </c>
      <c r="C210" s="5" t="str">
        <f>IF(Amortization[[#This Row],[Column1]]="active",C209,"")</f>
        <v/>
      </c>
      <c r="D210" s="5" t="str">
        <f>IF(Amortization[[#This Row],[Column1]]="active",-PPMT(('Input Data'!$C$10/'Input Data'!$C$12),B210,('Input Data'!$C$11*'Input Data'!$C$12),'Input Data'!$C$8),"")</f>
        <v/>
      </c>
      <c r="E210" s="5" t="str">
        <f>IF(Amortization[[#This Row],[Column1]]="active",C210-D210,"")</f>
        <v/>
      </c>
      <c r="F210" s="5" t="str">
        <f>IF(Amortization[[#This Row],[Column1]]="active",ROUND(($F209-D210),2),"")</f>
        <v/>
      </c>
      <c r="G210" t="str">
        <f>IF(Amortization[[#This Row],[Payment '#]]&gt;('Input Data'!$C$11*'Input Data'!$C$12),"paid","active")</f>
        <v>paid</v>
      </c>
    </row>
    <row r="211" spans="2:7" x14ac:dyDescent="0.25">
      <c r="B211" s="8">
        <f t="shared" si="3"/>
        <v>207</v>
      </c>
      <c r="C211" s="5" t="str">
        <f>IF(Amortization[[#This Row],[Column1]]="active",C210,"")</f>
        <v/>
      </c>
      <c r="D211" s="5" t="str">
        <f>IF(Amortization[[#This Row],[Column1]]="active",-PPMT(('Input Data'!$C$10/'Input Data'!$C$12),B211,('Input Data'!$C$11*'Input Data'!$C$12),'Input Data'!$C$8),"")</f>
        <v/>
      </c>
      <c r="E211" s="5" t="str">
        <f>IF(Amortization[[#This Row],[Column1]]="active",C211-D211,"")</f>
        <v/>
      </c>
      <c r="F211" s="5" t="str">
        <f>IF(Amortization[[#This Row],[Column1]]="active",ROUND(($F210-D211),2),"")</f>
        <v/>
      </c>
      <c r="G211" t="str">
        <f>IF(Amortization[[#This Row],[Payment '#]]&gt;('Input Data'!$C$11*'Input Data'!$C$12),"paid","active")</f>
        <v>paid</v>
      </c>
    </row>
    <row r="212" spans="2:7" x14ac:dyDescent="0.25">
      <c r="B212" s="8">
        <f t="shared" si="3"/>
        <v>208</v>
      </c>
      <c r="C212" s="5" t="str">
        <f>IF(Amortization[[#This Row],[Column1]]="active",C211,"")</f>
        <v/>
      </c>
      <c r="D212" s="5" t="str">
        <f>IF(Amortization[[#This Row],[Column1]]="active",-PPMT(('Input Data'!$C$10/'Input Data'!$C$12),B212,('Input Data'!$C$11*'Input Data'!$C$12),'Input Data'!$C$8),"")</f>
        <v/>
      </c>
      <c r="E212" s="5" t="str">
        <f>IF(Amortization[[#This Row],[Column1]]="active",C212-D212,"")</f>
        <v/>
      </c>
      <c r="F212" s="5" t="str">
        <f>IF(Amortization[[#This Row],[Column1]]="active",ROUND(($F211-D212),2),"")</f>
        <v/>
      </c>
      <c r="G212" t="str">
        <f>IF(Amortization[[#This Row],[Payment '#]]&gt;('Input Data'!$C$11*'Input Data'!$C$12),"paid","active")</f>
        <v>paid</v>
      </c>
    </row>
    <row r="213" spans="2:7" x14ac:dyDescent="0.25">
      <c r="B213" s="8">
        <f t="shared" si="3"/>
        <v>209</v>
      </c>
      <c r="C213" s="5" t="str">
        <f>IF(Amortization[[#This Row],[Column1]]="active",C212,"")</f>
        <v/>
      </c>
      <c r="D213" s="5" t="str">
        <f>IF(Amortization[[#This Row],[Column1]]="active",-PPMT(('Input Data'!$C$10/'Input Data'!$C$12),B213,('Input Data'!$C$11*'Input Data'!$C$12),'Input Data'!$C$8),"")</f>
        <v/>
      </c>
      <c r="E213" s="5" t="str">
        <f>IF(Amortization[[#This Row],[Column1]]="active",C213-D213,"")</f>
        <v/>
      </c>
      <c r="F213" s="5" t="str">
        <f>IF(Amortization[[#This Row],[Column1]]="active",ROUND(($F212-D213),2),"")</f>
        <v/>
      </c>
      <c r="G213" t="str">
        <f>IF(Amortization[[#This Row],[Payment '#]]&gt;('Input Data'!$C$11*'Input Data'!$C$12),"paid","active")</f>
        <v>paid</v>
      </c>
    </row>
    <row r="214" spans="2:7" x14ac:dyDescent="0.25">
      <c r="B214" s="8">
        <f t="shared" si="3"/>
        <v>210</v>
      </c>
      <c r="C214" s="5" t="str">
        <f>IF(Amortization[[#This Row],[Column1]]="active",C213,"")</f>
        <v/>
      </c>
      <c r="D214" s="5" t="str">
        <f>IF(Amortization[[#This Row],[Column1]]="active",-PPMT(('Input Data'!$C$10/'Input Data'!$C$12),B214,('Input Data'!$C$11*'Input Data'!$C$12),'Input Data'!$C$8),"")</f>
        <v/>
      </c>
      <c r="E214" s="5" t="str">
        <f>IF(Amortization[[#This Row],[Column1]]="active",C214-D214,"")</f>
        <v/>
      </c>
      <c r="F214" s="5" t="str">
        <f>IF(Amortization[[#This Row],[Column1]]="active",ROUND(($F213-D214),2),"")</f>
        <v/>
      </c>
      <c r="G214" t="str">
        <f>IF(Amortization[[#This Row],[Payment '#]]&gt;('Input Data'!$C$11*'Input Data'!$C$12),"paid","active")</f>
        <v>paid</v>
      </c>
    </row>
    <row r="215" spans="2:7" x14ac:dyDescent="0.25">
      <c r="B215" s="8">
        <f t="shared" si="3"/>
        <v>211</v>
      </c>
      <c r="C215" s="5" t="str">
        <f>IF(Amortization[[#This Row],[Column1]]="active",C214,"")</f>
        <v/>
      </c>
      <c r="D215" s="5" t="str">
        <f>IF(Amortization[[#This Row],[Column1]]="active",-PPMT(('Input Data'!$C$10/'Input Data'!$C$12),B215,('Input Data'!$C$11*'Input Data'!$C$12),'Input Data'!$C$8),"")</f>
        <v/>
      </c>
      <c r="E215" s="5" t="str">
        <f>IF(Amortization[[#This Row],[Column1]]="active",C215-D215,"")</f>
        <v/>
      </c>
      <c r="F215" s="5" t="str">
        <f>IF(Amortization[[#This Row],[Column1]]="active",ROUND(($F214-D215),2),"")</f>
        <v/>
      </c>
      <c r="G215" t="str">
        <f>IF(Amortization[[#This Row],[Payment '#]]&gt;('Input Data'!$C$11*'Input Data'!$C$12),"paid","active")</f>
        <v>paid</v>
      </c>
    </row>
    <row r="216" spans="2:7" x14ac:dyDescent="0.25">
      <c r="B216" s="8">
        <f t="shared" si="3"/>
        <v>212</v>
      </c>
      <c r="C216" s="5" t="str">
        <f>IF(Amortization[[#This Row],[Column1]]="active",C215,"")</f>
        <v/>
      </c>
      <c r="D216" s="5" t="str">
        <f>IF(Amortization[[#This Row],[Column1]]="active",-PPMT(('Input Data'!$C$10/'Input Data'!$C$12),B216,('Input Data'!$C$11*'Input Data'!$C$12),'Input Data'!$C$8),"")</f>
        <v/>
      </c>
      <c r="E216" s="5" t="str">
        <f>IF(Amortization[[#This Row],[Column1]]="active",C216-D216,"")</f>
        <v/>
      </c>
      <c r="F216" s="5" t="str">
        <f>IF(Amortization[[#This Row],[Column1]]="active",ROUND(($F215-D216),2),"")</f>
        <v/>
      </c>
      <c r="G216" t="str">
        <f>IF(Amortization[[#This Row],[Payment '#]]&gt;('Input Data'!$C$11*'Input Data'!$C$12),"paid","active")</f>
        <v>paid</v>
      </c>
    </row>
    <row r="217" spans="2:7" x14ac:dyDescent="0.25">
      <c r="B217" s="8">
        <f t="shared" si="3"/>
        <v>213</v>
      </c>
      <c r="C217" s="5" t="str">
        <f>IF(Amortization[[#This Row],[Column1]]="active",C216,"")</f>
        <v/>
      </c>
      <c r="D217" s="5" t="str">
        <f>IF(Amortization[[#This Row],[Column1]]="active",-PPMT(('Input Data'!$C$10/'Input Data'!$C$12),B217,('Input Data'!$C$11*'Input Data'!$C$12),'Input Data'!$C$8),"")</f>
        <v/>
      </c>
      <c r="E217" s="5" t="str">
        <f>IF(Amortization[[#This Row],[Column1]]="active",C217-D217,"")</f>
        <v/>
      </c>
      <c r="F217" s="5" t="str">
        <f>IF(Amortization[[#This Row],[Column1]]="active",ROUND(($F216-D217),2),"")</f>
        <v/>
      </c>
      <c r="G217" t="str">
        <f>IF(Amortization[[#This Row],[Payment '#]]&gt;('Input Data'!$C$11*'Input Data'!$C$12),"paid","active")</f>
        <v>paid</v>
      </c>
    </row>
    <row r="218" spans="2:7" x14ac:dyDescent="0.25">
      <c r="B218" s="8">
        <f t="shared" si="3"/>
        <v>214</v>
      </c>
      <c r="C218" s="5" t="str">
        <f>IF(Amortization[[#This Row],[Column1]]="active",C217,"")</f>
        <v/>
      </c>
      <c r="D218" s="5" t="str">
        <f>IF(Amortization[[#This Row],[Column1]]="active",-PPMT(('Input Data'!$C$10/'Input Data'!$C$12),B218,('Input Data'!$C$11*'Input Data'!$C$12),'Input Data'!$C$8),"")</f>
        <v/>
      </c>
      <c r="E218" s="5" t="str">
        <f>IF(Amortization[[#This Row],[Column1]]="active",C218-D218,"")</f>
        <v/>
      </c>
      <c r="F218" s="5" t="str">
        <f>IF(Amortization[[#This Row],[Column1]]="active",ROUND(($F217-D218),2),"")</f>
        <v/>
      </c>
      <c r="G218" t="str">
        <f>IF(Amortization[[#This Row],[Payment '#]]&gt;('Input Data'!$C$11*'Input Data'!$C$12),"paid","active")</f>
        <v>paid</v>
      </c>
    </row>
    <row r="219" spans="2:7" x14ac:dyDescent="0.25">
      <c r="B219" s="8">
        <f t="shared" si="3"/>
        <v>215</v>
      </c>
      <c r="C219" s="5" t="str">
        <f>IF(Amortization[[#This Row],[Column1]]="active",C218,"")</f>
        <v/>
      </c>
      <c r="D219" s="5" t="str">
        <f>IF(Amortization[[#This Row],[Column1]]="active",-PPMT(('Input Data'!$C$10/'Input Data'!$C$12),B219,('Input Data'!$C$11*'Input Data'!$C$12),'Input Data'!$C$8),"")</f>
        <v/>
      </c>
      <c r="E219" s="5" t="str">
        <f>IF(Amortization[[#This Row],[Column1]]="active",C219-D219,"")</f>
        <v/>
      </c>
      <c r="F219" s="5" t="str">
        <f>IF(Amortization[[#This Row],[Column1]]="active",ROUND(($F218-D219),2),"")</f>
        <v/>
      </c>
      <c r="G219" t="str">
        <f>IF(Amortization[[#This Row],[Payment '#]]&gt;('Input Data'!$C$11*'Input Data'!$C$12),"paid","active")</f>
        <v>paid</v>
      </c>
    </row>
    <row r="220" spans="2:7" x14ac:dyDescent="0.25">
      <c r="B220" s="8">
        <f t="shared" si="3"/>
        <v>216</v>
      </c>
      <c r="C220" s="5" t="str">
        <f>IF(Amortization[[#This Row],[Column1]]="active",C219,"")</f>
        <v/>
      </c>
      <c r="D220" s="5" t="str">
        <f>IF(Amortization[[#This Row],[Column1]]="active",-PPMT(('Input Data'!$C$10/'Input Data'!$C$12),B220,('Input Data'!$C$11*'Input Data'!$C$12),'Input Data'!$C$8),"")</f>
        <v/>
      </c>
      <c r="E220" s="5" t="str">
        <f>IF(Amortization[[#This Row],[Column1]]="active",C220-D220,"")</f>
        <v/>
      </c>
      <c r="F220" s="5" t="str">
        <f>IF(Amortization[[#This Row],[Column1]]="active",ROUND(($F219-D220),2),"")</f>
        <v/>
      </c>
      <c r="G220" t="str">
        <f>IF(Amortization[[#This Row],[Payment '#]]&gt;('Input Data'!$C$11*'Input Data'!$C$12),"paid","active")</f>
        <v>paid</v>
      </c>
    </row>
    <row r="221" spans="2:7" x14ac:dyDescent="0.25">
      <c r="B221" s="8">
        <f t="shared" si="3"/>
        <v>217</v>
      </c>
      <c r="C221" s="5" t="str">
        <f>IF(Amortization[[#This Row],[Column1]]="active",C220,"")</f>
        <v/>
      </c>
      <c r="D221" s="5" t="str">
        <f>IF(Amortization[[#This Row],[Column1]]="active",-PPMT(('Input Data'!$C$10/'Input Data'!$C$12),B221,('Input Data'!$C$11*'Input Data'!$C$12),'Input Data'!$C$8),"")</f>
        <v/>
      </c>
      <c r="E221" s="5" t="str">
        <f>IF(Amortization[[#This Row],[Column1]]="active",C221-D221,"")</f>
        <v/>
      </c>
      <c r="F221" s="5" t="str">
        <f>IF(Amortization[[#This Row],[Column1]]="active",ROUND(($F220-D221),2),"")</f>
        <v/>
      </c>
      <c r="G221" t="str">
        <f>IF(Amortization[[#This Row],[Payment '#]]&gt;('Input Data'!$C$11*'Input Data'!$C$12),"paid","active")</f>
        <v>paid</v>
      </c>
    </row>
    <row r="222" spans="2:7" x14ac:dyDescent="0.25">
      <c r="B222" s="8">
        <f t="shared" si="3"/>
        <v>218</v>
      </c>
      <c r="C222" s="5" t="str">
        <f>IF(Amortization[[#This Row],[Column1]]="active",C221,"")</f>
        <v/>
      </c>
      <c r="D222" s="5" t="str">
        <f>IF(Amortization[[#This Row],[Column1]]="active",-PPMT(('Input Data'!$C$10/'Input Data'!$C$12),B222,('Input Data'!$C$11*'Input Data'!$C$12),'Input Data'!$C$8),"")</f>
        <v/>
      </c>
      <c r="E222" s="5" t="str">
        <f>IF(Amortization[[#This Row],[Column1]]="active",C222-D222,"")</f>
        <v/>
      </c>
      <c r="F222" s="5" t="str">
        <f>IF(Amortization[[#This Row],[Column1]]="active",ROUND(($F221-D222),2),"")</f>
        <v/>
      </c>
      <c r="G222" t="str">
        <f>IF(Amortization[[#This Row],[Payment '#]]&gt;('Input Data'!$C$11*'Input Data'!$C$12),"paid","active")</f>
        <v>paid</v>
      </c>
    </row>
    <row r="223" spans="2:7" x14ac:dyDescent="0.25">
      <c r="B223" s="8">
        <f t="shared" si="3"/>
        <v>219</v>
      </c>
      <c r="C223" s="5" t="str">
        <f>IF(Amortization[[#This Row],[Column1]]="active",C222,"")</f>
        <v/>
      </c>
      <c r="D223" s="5" t="str">
        <f>IF(Amortization[[#This Row],[Column1]]="active",-PPMT(('Input Data'!$C$10/'Input Data'!$C$12),B223,('Input Data'!$C$11*'Input Data'!$C$12),'Input Data'!$C$8),"")</f>
        <v/>
      </c>
      <c r="E223" s="5" t="str">
        <f>IF(Amortization[[#This Row],[Column1]]="active",C223-D223,"")</f>
        <v/>
      </c>
      <c r="F223" s="5" t="str">
        <f>IF(Amortization[[#This Row],[Column1]]="active",ROUND(($F222-D223),2),"")</f>
        <v/>
      </c>
      <c r="G223" t="str">
        <f>IF(Amortization[[#This Row],[Payment '#]]&gt;('Input Data'!$C$11*'Input Data'!$C$12),"paid","active")</f>
        <v>paid</v>
      </c>
    </row>
    <row r="224" spans="2:7" x14ac:dyDescent="0.25">
      <c r="B224" s="8">
        <f t="shared" si="3"/>
        <v>220</v>
      </c>
      <c r="C224" s="5" t="str">
        <f>IF(Amortization[[#This Row],[Column1]]="active",C223,"")</f>
        <v/>
      </c>
      <c r="D224" s="5" t="str">
        <f>IF(Amortization[[#This Row],[Column1]]="active",-PPMT(('Input Data'!$C$10/'Input Data'!$C$12),B224,('Input Data'!$C$11*'Input Data'!$C$12),'Input Data'!$C$8),"")</f>
        <v/>
      </c>
      <c r="E224" s="5" t="str">
        <f>IF(Amortization[[#This Row],[Column1]]="active",C224-D224,"")</f>
        <v/>
      </c>
      <c r="F224" s="5" t="str">
        <f>IF(Amortization[[#This Row],[Column1]]="active",ROUND(($F223-D224),2),"")</f>
        <v/>
      </c>
      <c r="G224" t="str">
        <f>IF(Amortization[[#This Row],[Payment '#]]&gt;('Input Data'!$C$11*'Input Data'!$C$12),"paid","active")</f>
        <v>paid</v>
      </c>
    </row>
    <row r="225" spans="2:7" x14ac:dyDescent="0.25">
      <c r="B225" s="8">
        <f t="shared" si="3"/>
        <v>221</v>
      </c>
      <c r="C225" s="5" t="str">
        <f>IF(Amortization[[#This Row],[Column1]]="active",C224,"")</f>
        <v/>
      </c>
      <c r="D225" s="5" t="str">
        <f>IF(Amortization[[#This Row],[Column1]]="active",-PPMT(('Input Data'!$C$10/'Input Data'!$C$12),B225,('Input Data'!$C$11*'Input Data'!$C$12),'Input Data'!$C$8),"")</f>
        <v/>
      </c>
      <c r="E225" s="5" t="str">
        <f>IF(Amortization[[#This Row],[Column1]]="active",C225-D225,"")</f>
        <v/>
      </c>
      <c r="F225" s="5" t="str">
        <f>IF(Amortization[[#This Row],[Column1]]="active",ROUND(($F224-D225),2),"")</f>
        <v/>
      </c>
      <c r="G225" t="str">
        <f>IF(Amortization[[#This Row],[Payment '#]]&gt;('Input Data'!$C$11*'Input Data'!$C$12),"paid","active")</f>
        <v>paid</v>
      </c>
    </row>
    <row r="226" spans="2:7" x14ac:dyDescent="0.25">
      <c r="B226" s="8">
        <f t="shared" si="3"/>
        <v>222</v>
      </c>
      <c r="C226" s="5" t="str">
        <f>IF(Amortization[[#This Row],[Column1]]="active",C225,"")</f>
        <v/>
      </c>
      <c r="D226" s="5" t="str">
        <f>IF(Amortization[[#This Row],[Column1]]="active",-PPMT(('Input Data'!$C$10/'Input Data'!$C$12),B226,('Input Data'!$C$11*'Input Data'!$C$12),'Input Data'!$C$8),"")</f>
        <v/>
      </c>
      <c r="E226" s="5" t="str">
        <f>IF(Amortization[[#This Row],[Column1]]="active",C226-D226,"")</f>
        <v/>
      </c>
      <c r="F226" s="5" t="str">
        <f>IF(Amortization[[#This Row],[Column1]]="active",ROUND(($F225-D226),2),"")</f>
        <v/>
      </c>
      <c r="G226" t="str">
        <f>IF(Amortization[[#This Row],[Payment '#]]&gt;('Input Data'!$C$11*'Input Data'!$C$12),"paid","active")</f>
        <v>paid</v>
      </c>
    </row>
    <row r="227" spans="2:7" x14ac:dyDescent="0.25">
      <c r="B227" s="8">
        <f t="shared" si="3"/>
        <v>223</v>
      </c>
      <c r="C227" s="5" t="str">
        <f>IF(Amortization[[#This Row],[Column1]]="active",C226,"")</f>
        <v/>
      </c>
      <c r="D227" s="5" t="str">
        <f>IF(Amortization[[#This Row],[Column1]]="active",-PPMT(('Input Data'!$C$10/'Input Data'!$C$12),B227,('Input Data'!$C$11*'Input Data'!$C$12),'Input Data'!$C$8),"")</f>
        <v/>
      </c>
      <c r="E227" s="5" t="str">
        <f>IF(Amortization[[#This Row],[Column1]]="active",C227-D227,"")</f>
        <v/>
      </c>
      <c r="F227" s="5" t="str">
        <f>IF(Amortization[[#This Row],[Column1]]="active",ROUND(($F226-D227),2),"")</f>
        <v/>
      </c>
      <c r="G227" t="str">
        <f>IF(Amortization[[#This Row],[Payment '#]]&gt;('Input Data'!$C$11*'Input Data'!$C$12),"paid","active")</f>
        <v>paid</v>
      </c>
    </row>
    <row r="228" spans="2:7" x14ac:dyDescent="0.25">
      <c r="B228" s="8">
        <f t="shared" si="3"/>
        <v>224</v>
      </c>
      <c r="C228" s="5" t="str">
        <f>IF(Amortization[[#This Row],[Column1]]="active",C227,"")</f>
        <v/>
      </c>
      <c r="D228" s="5" t="str">
        <f>IF(Amortization[[#This Row],[Column1]]="active",-PPMT(('Input Data'!$C$10/'Input Data'!$C$12),B228,('Input Data'!$C$11*'Input Data'!$C$12),'Input Data'!$C$8),"")</f>
        <v/>
      </c>
      <c r="E228" s="5" t="str">
        <f>IF(Amortization[[#This Row],[Column1]]="active",C228-D228,"")</f>
        <v/>
      </c>
      <c r="F228" s="5" t="str">
        <f>IF(Amortization[[#This Row],[Column1]]="active",ROUND(($F227-D228),2),"")</f>
        <v/>
      </c>
      <c r="G228" t="str">
        <f>IF(Amortization[[#This Row],[Payment '#]]&gt;('Input Data'!$C$11*'Input Data'!$C$12),"paid","active")</f>
        <v>paid</v>
      </c>
    </row>
    <row r="229" spans="2:7" x14ac:dyDescent="0.25">
      <c r="B229" s="8">
        <f t="shared" si="3"/>
        <v>225</v>
      </c>
      <c r="C229" s="5" t="str">
        <f>IF(Amortization[[#This Row],[Column1]]="active",C228,"")</f>
        <v/>
      </c>
      <c r="D229" s="5" t="str">
        <f>IF(Amortization[[#This Row],[Column1]]="active",-PPMT(('Input Data'!$C$10/'Input Data'!$C$12),B229,('Input Data'!$C$11*'Input Data'!$C$12),'Input Data'!$C$8),"")</f>
        <v/>
      </c>
      <c r="E229" s="5" t="str">
        <f>IF(Amortization[[#This Row],[Column1]]="active",C229-D229,"")</f>
        <v/>
      </c>
      <c r="F229" s="5" t="str">
        <f>IF(Amortization[[#This Row],[Column1]]="active",ROUND(($F228-D229),2),"")</f>
        <v/>
      </c>
      <c r="G229" t="str">
        <f>IF(Amortization[[#This Row],[Payment '#]]&gt;('Input Data'!$C$11*'Input Data'!$C$12),"paid","active")</f>
        <v>paid</v>
      </c>
    </row>
    <row r="230" spans="2:7" x14ac:dyDescent="0.25">
      <c r="B230" s="8">
        <f t="shared" si="3"/>
        <v>226</v>
      </c>
      <c r="C230" s="5" t="str">
        <f>IF(Amortization[[#This Row],[Column1]]="active",C229,"")</f>
        <v/>
      </c>
      <c r="D230" s="5" t="str">
        <f>IF(Amortization[[#This Row],[Column1]]="active",-PPMT(('Input Data'!$C$10/'Input Data'!$C$12),B230,('Input Data'!$C$11*'Input Data'!$C$12),'Input Data'!$C$8),"")</f>
        <v/>
      </c>
      <c r="E230" s="5" t="str">
        <f>IF(Amortization[[#This Row],[Column1]]="active",C230-D230,"")</f>
        <v/>
      </c>
      <c r="F230" s="5" t="str">
        <f>IF(Amortization[[#This Row],[Column1]]="active",ROUND(($F229-D230),2),"")</f>
        <v/>
      </c>
      <c r="G230" t="str">
        <f>IF(Amortization[[#This Row],[Payment '#]]&gt;('Input Data'!$C$11*'Input Data'!$C$12),"paid","active")</f>
        <v>paid</v>
      </c>
    </row>
    <row r="231" spans="2:7" x14ac:dyDescent="0.25">
      <c r="B231" s="8">
        <f t="shared" si="3"/>
        <v>227</v>
      </c>
      <c r="C231" s="5" t="str">
        <f>IF(Amortization[[#This Row],[Column1]]="active",C230,"")</f>
        <v/>
      </c>
      <c r="D231" s="5" t="str">
        <f>IF(Amortization[[#This Row],[Column1]]="active",-PPMT(('Input Data'!$C$10/'Input Data'!$C$12),B231,('Input Data'!$C$11*'Input Data'!$C$12),'Input Data'!$C$8),"")</f>
        <v/>
      </c>
      <c r="E231" s="5" t="str">
        <f>IF(Amortization[[#This Row],[Column1]]="active",C231-D231,"")</f>
        <v/>
      </c>
      <c r="F231" s="5" t="str">
        <f>IF(Amortization[[#This Row],[Column1]]="active",ROUND(($F230-D231),2),"")</f>
        <v/>
      </c>
      <c r="G231" t="str">
        <f>IF(Amortization[[#This Row],[Payment '#]]&gt;('Input Data'!$C$11*'Input Data'!$C$12),"paid","active")</f>
        <v>paid</v>
      </c>
    </row>
    <row r="232" spans="2:7" x14ac:dyDescent="0.25">
      <c r="B232" s="8">
        <f t="shared" si="3"/>
        <v>228</v>
      </c>
      <c r="C232" s="5" t="str">
        <f>IF(Amortization[[#This Row],[Column1]]="active",C231,"")</f>
        <v/>
      </c>
      <c r="D232" s="5" t="str">
        <f>IF(Amortization[[#This Row],[Column1]]="active",-PPMT(('Input Data'!$C$10/'Input Data'!$C$12),B232,('Input Data'!$C$11*'Input Data'!$C$12),'Input Data'!$C$8),"")</f>
        <v/>
      </c>
      <c r="E232" s="5" t="str">
        <f>IF(Amortization[[#This Row],[Column1]]="active",C232-D232,"")</f>
        <v/>
      </c>
      <c r="F232" s="5" t="str">
        <f>IF(Amortization[[#This Row],[Column1]]="active",ROUND(($F231-D232),2),"")</f>
        <v/>
      </c>
      <c r="G232" t="str">
        <f>IF(Amortization[[#This Row],[Payment '#]]&gt;('Input Data'!$C$11*'Input Data'!$C$12),"paid","active")</f>
        <v>paid</v>
      </c>
    </row>
    <row r="233" spans="2:7" x14ac:dyDescent="0.25">
      <c r="B233" s="8">
        <f t="shared" si="3"/>
        <v>229</v>
      </c>
      <c r="C233" s="5" t="str">
        <f>IF(Amortization[[#This Row],[Column1]]="active",C232,"")</f>
        <v/>
      </c>
      <c r="D233" s="5" t="str">
        <f>IF(Amortization[[#This Row],[Column1]]="active",-PPMT(('Input Data'!$C$10/'Input Data'!$C$12),B233,('Input Data'!$C$11*'Input Data'!$C$12),'Input Data'!$C$8),"")</f>
        <v/>
      </c>
      <c r="E233" s="5" t="str">
        <f>IF(Amortization[[#This Row],[Column1]]="active",C233-D233,"")</f>
        <v/>
      </c>
      <c r="F233" s="5" t="str">
        <f>IF(Amortization[[#This Row],[Column1]]="active",ROUND(($F232-D233),2),"")</f>
        <v/>
      </c>
      <c r="G233" t="str">
        <f>IF(Amortization[[#This Row],[Payment '#]]&gt;('Input Data'!$C$11*'Input Data'!$C$12),"paid","active")</f>
        <v>paid</v>
      </c>
    </row>
    <row r="234" spans="2:7" x14ac:dyDescent="0.25">
      <c r="B234" s="8">
        <f t="shared" si="3"/>
        <v>230</v>
      </c>
      <c r="C234" s="5" t="str">
        <f>IF(Amortization[[#This Row],[Column1]]="active",C233,"")</f>
        <v/>
      </c>
      <c r="D234" s="5" t="str">
        <f>IF(Amortization[[#This Row],[Column1]]="active",-PPMT(('Input Data'!$C$10/'Input Data'!$C$12),B234,('Input Data'!$C$11*'Input Data'!$C$12),'Input Data'!$C$8),"")</f>
        <v/>
      </c>
      <c r="E234" s="5" t="str">
        <f>IF(Amortization[[#This Row],[Column1]]="active",C234-D234,"")</f>
        <v/>
      </c>
      <c r="F234" s="5" t="str">
        <f>IF(Amortization[[#This Row],[Column1]]="active",ROUND(($F233-D234),2),"")</f>
        <v/>
      </c>
      <c r="G234" t="str">
        <f>IF(Amortization[[#This Row],[Payment '#]]&gt;('Input Data'!$C$11*'Input Data'!$C$12),"paid","active")</f>
        <v>paid</v>
      </c>
    </row>
    <row r="235" spans="2:7" x14ac:dyDescent="0.25">
      <c r="B235" s="8">
        <f t="shared" si="3"/>
        <v>231</v>
      </c>
      <c r="C235" s="5" t="str">
        <f>IF(Amortization[[#This Row],[Column1]]="active",C234,"")</f>
        <v/>
      </c>
      <c r="D235" s="5" t="str">
        <f>IF(Amortization[[#This Row],[Column1]]="active",-PPMT(('Input Data'!$C$10/'Input Data'!$C$12),B235,('Input Data'!$C$11*'Input Data'!$C$12),'Input Data'!$C$8),"")</f>
        <v/>
      </c>
      <c r="E235" s="5" t="str">
        <f>IF(Amortization[[#This Row],[Column1]]="active",C235-D235,"")</f>
        <v/>
      </c>
      <c r="F235" s="5" t="str">
        <f>IF(Amortization[[#This Row],[Column1]]="active",ROUND(($F234-D235),2),"")</f>
        <v/>
      </c>
      <c r="G235" t="str">
        <f>IF(Amortization[[#This Row],[Payment '#]]&gt;('Input Data'!$C$11*'Input Data'!$C$12),"paid","active")</f>
        <v>paid</v>
      </c>
    </row>
    <row r="236" spans="2:7" x14ac:dyDescent="0.25">
      <c r="B236" s="8">
        <f t="shared" si="3"/>
        <v>232</v>
      </c>
      <c r="C236" s="5" t="str">
        <f>IF(Amortization[[#This Row],[Column1]]="active",C235,"")</f>
        <v/>
      </c>
      <c r="D236" s="5" t="str">
        <f>IF(Amortization[[#This Row],[Column1]]="active",-PPMT(('Input Data'!$C$10/'Input Data'!$C$12),B236,('Input Data'!$C$11*'Input Data'!$C$12),'Input Data'!$C$8),"")</f>
        <v/>
      </c>
      <c r="E236" s="5" t="str">
        <f>IF(Amortization[[#This Row],[Column1]]="active",C236-D236,"")</f>
        <v/>
      </c>
      <c r="F236" s="5" t="str">
        <f>IF(Amortization[[#This Row],[Column1]]="active",ROUND(($F235-D236),2),"")</f>
        <v/>
      </c>
      <c r="G236" t="str">
        <f>IF(Amortization[[#This Row],[Payment '#]]&gt;('Input Data'!$C$11*'Input Data'!$C$12),"paid","active")</f>
        <v>paid</v>
      </c>
    </row>
    <row r="237" spans="2:7" x14ac:dyDescent="0.25">
      <c r="B237" s="8">
        <f t="shared" si="3"/>
        <v>233</v>
      </c>
      <c r="C237" s="5" t="str">
        <f>IF(Amortization[[#This Row],[Column1]]="active",C236,"")</f>
        <v/>
      </c>
      <c r="D237" s="5" t="str">
        <f>IF(Amortization[[#This Row],[Column1]]="active",-PPMT(('Input Data'!$C$10/'Input Data'!$C$12),B237,('Input Data'!$C$11*'Input Data'!$C$12),'Input Data'!$C$8),"")</f>
        <v/>
      </c>
      <c r="E237" s="5" t="str">
        <f>IF(Amortization[[#This Row],[Column1]]="active",C237-D237,"")</f>
        <v/>
      </c>
      <c r="F237" s="5" t="str">
        <f>IF(Amortization[[#This Row],[Column1]]="active",ROUND(($F236-D237),2),"")</f>
        <v/>
      </c>
      <c r="G237" t="str">
        <f>IF(Amortization[[#This Row],[Payment '#]]&gt;('Input Data'!$C$11*'Input Data'!$C$12),"paid","active")</f>
        <v>paid</v>
      </c>
    </row>
    <row r="238" spans="2:7" x14ac:dyDescent="0.25">
      <c r="B238" s="8">
        <f t="shared" si="3"/>
        <v>234</v>
      </c>
      <c r="C238" s="5" t="str">
        <f>IF(Amortization[[#This Row],[Column1]]="active",C237,"")</f>
        <v/>
      </c>
      <c r="D238" s="5" t="str">
        <f>IF(Amortization[[#This Row],[Column1]]="active",-PPMT(('Input Data'!$C$10/'Input Data'!$C$12),B238,('Input Data'!$C$11*'Input Data'!$C$12),'Input Data'!$C$8),"")</f>
        <v/>
      </c>
      <c r="E238" s="5" t="str">
        <f>IF(Amortization[[#This Row],[Column1]]="active",C238-D238,"")</f>
        <v/>
      </c>
      <c r="F238" s="5" t="str">
        <f>IF(Amortization[[#This Row],[Column1]]="active",ROUND(($F237-D238),2),"")</f>
        <v/>
      </c>
      <c r="G238" t="str">
        <f>IF(Amortization[[#This Row],[Payment '#]]&gt;('Input Data'!$C$11*'Input Data'!$C$12),"paid","active")</f>
        <v>paid</v>
      </c>
    </row>
    <row r="239" spans="2:7" x14ac:dyDescent="0.25">
      <c r="B239" s="8">
        <f t="shared" si="3"/>
        <v>235</v>
      </c>
      <c r="C239" s="5" t="str">
        <f>IF(Amortization[[#This Row],[Column1]]="active",C238,"")</f>
        <v/>
      </c>
      <c r="D239" s="5" t="str">
        <f>IF(Amortization[[#This Row],[Column1]]="active",-PPMT(('Input Data'!$C$10/'Input Data'!$C$12),B239,('Input Data'!$C$11*'Input Data'!$C$12),'Input Data'!$C$8),"")</f>
        <v/>
      </c>
      <c r="E239" s="5" t="str">
        <f>IF(Amortization[[#This Row],[Column1]]="active",C239-D239,"")</f>
        <v/>
      </c>
      <c r="F239" s="5" t="str">
        <f>IF(Amortization[[#This Row],[Column1]]="active",ROUND(($F238-D239),2),"")</f>
        <v/>
      </c>
      <c r="G239" t="str">
        <f>IF(Amortization[[#This Row],[Payment '#]]&gt;('Input Data'!$C$11*'Input Data'!$C$12),"paid","active")</f>
        <v>paid</v>
      </c>
    </row>
    <row r="240" spans="2:7" x14ac:dyDescent="0.25">
      <c r="B240" s="8">
        <f t="shared" si="3"/>
        <v>236</v>
      </c>
      <c r="C240" s="5" t="str">
        <f>IF(Amortization[[#This Row],[Column1]]="active",C239,"")</f>
        <v/>
      </c>
      <c r="D240" s="5" t="str">
        <f>IF(Amortization[[#This Row],[Column1]]="active",-PPMT(('Input Data'!$C$10/'Input Data'!$C$12),B240,('Input Data'!$C$11*'Input Data'!$C$12),'Input Data'!$C$8),"")</f>
        <v/>
      </c>
      <c r="E240" s="5" t="str">
        <f>IF(Amortization[[#This Row],[Column1]]="active",C240-D240,"")</f>
        <v/>
      </c>
      <c r="F240" s="5" t="str">
        <f>IF(Amortization[[#This Row],[Column1]]="active",ROUND(($F239-D240),2),"")</f>
        <v/>
      </c>
      <c r="G240" t="str">
        <f>IF(Amortization[[#This Row],[Payment '#]]&gt;('Input Data'!$C$11*'Input Data'!$C$12),"paid","active")</f>
        <v>paid</v>
      </c>
    </row>
    <row r="241" spans="2:7" x14ac:dyDescent="0.25">
      <c r="B241" s="8">
        <f t="shared" si="3"/>
        <v>237</v>
      </c>
      <c r="C241" s="5" t="str">
        <f>IF(Amortization[[#This Row],[Column1]]="active",C240,"")</f>
        <v/>
      </c>
      <c r="D241" s="5" t="str">
        <f>IF(Amortization[[#This Row],[Column1]]="active",-PPMT(('Input Data'!$C$10/'Input Data'!$C$12),B241,('Input Data'!$C$11*'Input Data'!$C$12),'Input Data'!$C$8),"")</f>
        <v/>
      </c>
      <c r="E241" s="5" t="str">
        <f>IF(Amortization[[#This Row],[Column1]]="active",C241-D241,"")</f>
        <v/>
      </c>
      <c r="F241" s="5" t="str">
        <f>IF(Amortization[[#This Row],[Column1]]="active",ROUND(($F240-D241),2),"")</f>
        <v/>
      </c>
      <c r="G241" t="str">
        <f>IF(Amortization[[#This Row],[Payment '#]]&gt;('Input Data'!$C$11*'Input Data'!$C$12),"paid","active")</f>
        <v>paid</v>
      </c>
    </row>
    <row r="242" spans="2:7" x14ac:dyDescent="0.25">
      <c r="B242" s="8">
        <f t="shared" si="3"/>
        <v>238</v>
      </c>
      <c r="C242" s="5" t="str">
        <f>IF(Amortization[[#This Row],[Column1]]="active",C241,"")</f>
        <v/>
      </c>
      <c r="D242" s="5" t="str">
        <f>IF(Amortization[[#This Row],[Column1]]="active",-PPMT(('Input Data'!$C$10/'Input Data'!$C$12),B242,('Input Data'!$C$11*'Input Data'!$C$12),'Input Data'!$C$8),"")</f>
        <v/>
      </c>
      <c r="E242" s="5" t="str">
        <f>IF(Amortization[[#This Row],[Column1]]="active",C242-D242,"")</f>
        <v/>
      </c>
      <c r="F242" s="5" t="str">
        <f>IF(Amortization[[#This Row],[Column1]]="active",ROUND(($F241-D242),2),"")</f>
        <v/>
      </c>
      <c r="G242" t="str">
        <f>IF(Amortization[[#This Row],[Payment '#]]&gt;('Input Data'!$C$11*'Input Data'!$C$12),"paid","active")</f>
        <v>paid</v>
      </c>
    </row>
    <row r="243" spans="2:7" x14ac:dyDescent="0.25">
      <c r="B243" s="8">
        <f t="shared" si="3"/>
        <v>239</v>
      </c>
      <c r="C243" s="5" t="str">
        <f>IF(Amortization[[#This Row],[Column1]]="active",C242,"")</f>
        <v/>
      </c>
      <c r="D243" s="5" t="str">
        <f>IF(Amortization[[#This Row],[Column1]]="active",-PPMT(('Input Data'!$C$10/'Input Data'!$C$12),B243,('Input Data'!$C$11*'Input Data'!$C$12),'Input Data'!$C$8),"")</f>
        <v/>
      </c>
      <c r="E243" s="5" t="str">
        <f>IF(Amortization[[#This Row],[Column1]]="active",C243-D243,"")</f>
        <v/>
      </c>
      <c r="F243" s="5" t="str">
        <f>IF(Amortization[[#This Row],[Column1]]="active",ROUND(($F242-D243),2),"")</f>
        <v/>
      </c>
      <c r="G243" t="str">
        <f>IF(Amortization[[#This Row],[Payment '#]]&gt;('Input Data'!$C$11*'Input Data'!$C$12),"paid","active")</f>
        <v>paid</v>
      </c>
    </row>
    <row r="244" spans="2:7" x14ac:dyDescent="0.25">
      <c r="B244" s="8">
        <f t="shared" si="3"/>
        <v>240</v>
      </c>
      <c r="C244" s="5" t="str">
        <f>IF(Amortization[[#This Row],[Column1]]="active",C243,"")</f>
        <v/>
      </c>
      <c r="D244" s="5" t="str">
        <f>IF(Amortization[[#This Row],[Column1]]="active",-PPMT(('Input Data'!$C$10/'Input Data'!$C$12),B244,('Input Data'!$C$11*'Input Data'!$C$12),'Input Data'!$C$8),"")</f>
        <v/>
      </c>
      <c r="E244" s="5" t="str">
        <f>IF(Amortization[[#This Row],[Column1]]="active",C244-D244,"")</f>
        <v/>
      </c>
      <c r="F244" s="5" t="str">
        <f>IF(Amortization[[#This Row],[Column1]]="active",ROUND(($F243-D244),2),"")</f>
        <v/>
      </c>
      <c r="G244" t="str">
        <f>IF(Amortization[[#This Row],[Payment '#]]&gt;('Input Data'!$C$11*'Input Data'!$C$12),"paid","active")</f>
        <v>paid</v>
      </c>
    </row>
    <row r="245" spans="2:7" x14ac:dyDescent="0.25">
      <c r="B245" s="8">
        <f t="shared" si="3"/>
        <v>241</v>
      </c>
      <c r="C245" s="5" t="str">
        <f>IF(Amortization[[#This Row],[Column1]]="active",C244,"")</f>
        <v/>
      </c>
      <c r="D245" s="5" t="str">
        <f>IF(Amortization[[#This Row],[Column1]]="active",-PPMT(('Input Data'!$C$10/'Input Data'!$C$12),B245,('Input Data'!$C$11*'Input Data'!$C$12),'Input Data'!$C$8),"")</f>
        <v/>
      </c>
      <c r="E245" s="5" t="str">
        <f>IF(Amortization[[#This Row],[Column1]]="active",C245-D245,"")</f>
        <v/>
      </c>
      <c r="F245" s="5" t="str">
        <f>IF(Amortization[[#This Row],[Column1]]="active",ROUND(($F244-D245),2),"")</f>
        <v/>
      </c>
      <c r="G245" t="str">
        <f>IF(Amortization[[#This Row],[Payment '#]]&gt;('Input Data'!$C$11*'Input Data'!$C$12),"paid","active")</f>
        <v>paid</v>
      </c>
    </row>
    <row r="246" spans="2:7" x14ac:dyDescent="0.25">
      <c r="B246" s="8">
        <f t="shared" si="3"/>
        <v>242</v>
      </c>
      <c r="C246" s="5" t="str">
        <f>IF(Amortization[[#This Row],[Column1]]="active",C245,"")</f>
        <v/>
      </c>
      <c r="D246" s="5" t="str">
        <f>IF(Amortization[[#This Row],[Column1]]="active",-PPMT(('Input Data'!$C$10/'Input Data'!$C$12),B246,('Input Data'!$C$11*'Input Data'!$C$12),'Input Data'!$C$8),"")</f>
        <v/>
      </c>
      <c r="E246" s="5" t="str">
        <f>IF(Amortization[[#This Row],[Column1]]="active",C246-D246,"")</f>
        <v/>
      </c>
      <c r="F246" s="5" t="str">
        <f>IF(Amortization[[#This Row],[Column1]]="active",ROUND(($F245-D246),2),"")</f>
        <v/>
      </c>
      <c r="G246" t="str">
        <f>IF(Amortization[[#This Row],[Payment '#]]&gt;('Input Data'!$C$11*'Input Data'!$C$12),"paid","active")</f>
        <v>paid</v>
      </c>
    </row>
    <row r="247" spans="2:7" x14ac:dyDescent="0.25">
      <c r="B247" s="8">
        <f t="shared" si="3"/>
        <v>243</v>
      </c>
      <c r="C247" s="5" t="str">
        <f>IF(Amortization[[#This Row],[Column1]]="active",C246,"")</f>
        <v/>
      </c>
      <c r="D247" s="5" t="str">
        <f>IF(Amortization[[#This Row],[Column1]]="active",-PPMT(('Input Data'!$C$10/'Input Data'!$C$12),B247,('Input Data'!$C$11*'Input Data'!$C$12),'Input Data'!$C$8),"")</f>
        <v/>
      </c>
      <c r="E247" s="5" t="str">
        <f>IF(Amortization[[#This Row],[Column1]]="active",C247-D247,"")</f>
        <v/>
      </c>
      <c r="F247" s="5" t="str">
        <f>IF(Amortization[[#This Row],[Column1]]="active",ROUND(($F246-D247),2),"")</f>
        <v/>
      </c>
      <c r="G247" t="str">
        <f>IF(Amortization[[#This Row],[Payment '#]]&gt;('Input Data'!$C$11*'Input Data'!$C$12),"paid","active")</f>
        <v>paid</v>
      </c>
    </row>
    <row r="248" spans="2:7" x14ac:dyDescent="0.25">
      <c r="B248" s="8">
        <f t="shared" si="3"/>
        <v>244</v>
      </c>
      <c r="C248" s="5" t="str">
        <f>IF(Amortization[[#This Row],[Column1]]="active",C247,"")</f>
        <v/>
      </c>
      <c r="D248" s="5" t="str">
        <f>IF(Amortization[[#This Row],[Column1]]="active",-PPMT(('Input Data'!$C$10/'Input Data'!$C$12),B248,('Input Data'!$C$11*'Input Data'!$C$12),'Input Data'!$C$8),"")</f>
        <v/>
      </c>
      <c r="E248" s="5" t="str">
        <f>IF(Amortization[[#This Row],[Column1]]="active",C248-D248,"")</f>
        <v/>
      </c>
      <c r="F248" s="5" t="str">
        <f>IF(Amortization[[#This Row],[Column1]]="active",ROUND(($F247-D248),2),"")</f>
        <v/>
      </c>
      <c r="G248" t="str">
        <f>IF(Amortization[[#This Row],[Payment '#]]&gt;('Input Data'!$C$11*'Input Data'!$C$12),"paid","active")</f>
        <v>paid</v>
      </c>
    </row>
    <row r="249" spans="2:7" x14ac:dyDescent="0.25">
      <c r="B249" s="8">
        <f t="shared" si="3"/>
        <v>245</v>
      </c>
      <c r="C249" s="5" t="str">
        <f>IF(Amortization[[#This Row],[Column1]]="active",C248,"")</f>
        <v/>
      </c>
      <c r="D249" s="5" t="str">
        <f>IF(Amortization[[#This Row],[Column1]]="active",-PPMT(('Input Data'!$C$10/'Input Data'!$C$12),B249,('Input Data'!$C$11*'Input Data'!$C$12),'Input Data'!$C$8),"")</f>
        <v/>
      </c>
      <c r="E249" s="5" t="str">
        <f>IF(Amortization[[#This Row],[Column1]]="active",C249-D249,"")</f>
        <v/>
      </c>
      <c r="F249" s="5" t="str">
        <f>IF(Amortization[[#This Row],[Column1]]="active",ROUND(($F248-D249),2),"")</f>
        <v/>
      </c>
      <c r="G249" t="str">
        <f>IF(Amortization[[#This Row],[Payment '#]]&gt;('Input Data'!$C$11*'Input Data'!$C$12),"paid","active")</f>
        <v>paid</v>
      </c>
    </row>
    <row r="250" spans="2:7" x14ac:dyDescent="0.25">
      <c r="B250" s="8">
        <f t="shared" si="3"/>
        <v>246</v>
      </c>
      <c r="C250" s="5" t="str">
        <f>IF(Amortization[[#This Row],[Column1]]="active",C249,"")</f>
        <v/>
      </c>
      <c r="D250" s="5" t="str">
        <f>IF(Amortization[[#This Row],[Column1]]="active",-PPMT(('Input Data'!$C$10/'Input Data'!$C$12),B250,('Input Data'!$C$11*'Input Data'!$C$12),'Input Data'!$C$8),"")</f>
        <v/>
      </c>
      <c r="E250" s="5" t="str">
        <f>IF(Amortization[[#This Row],[Column1]]="active",C250-D250,"")</f>
        <v/>
      </c>
      <c r="F250" s="5" t="str">
        <f>IF(Amortization[[#This Row],[Column1]]="active",ROUND(($F249-D250),2),"")</f>
        <v/>
      </c>
      <c r="G250" t="str">
        <f>IF(Amortization[[#This Row],[Payment '#]]&gt;('Input Data'!$C$11*'Input Data'!$C$12),"paid","active")</f>
        <v>paid</v>
      </c>
    </row>
    <row r="251" spans="2:7" x14ac:dyDescent="0.25">
      <c r="B251" s="8">
        <f t="shared" si="3"/>
        <v>247</v>
      </c>
      <c r="C251" s="5" t="str">
        <f>IF(Amortization[[#This Row],[Column1]]="active",C250,"")</f>
        <v/>
      </c>
      <c r="D251" s="5" t="str">
        <f>IF(Amortization[[#This Row],[Column1]]="active",-PPMT(('Input Data'!$C$10/'Input Data'!$C$12),B251,('Input Data'!$C$11*'Input Data'!$C$12),'Input Data'!$C$8),"")</f>
        <v/>
      </c>
      <c r="E251" s="5" t="str">
        <f>IF(Amortization[[#This Row],[Column1]]="active",C251-D251,"")</f>
        <v/>
      </c>
      <c r="F251" s="5" t="str">
        <f>IF(Amortization[[#This Row],[Column1]]="active",ROUND(($F250-D251),2),"")</f>
        <v/>
      </c>
      <c r="G251" t="str">
        <f>IF(Amortization[[#This Row],[Payment '#]]&gt;('Input Data'!$C$11*'Input Data'!$C$12),"paid","active")</f>
        <v>paid</v>
      </c>
    </row>
    <row r="252" spans="2:7" x14ac:dyDescent="0.25">
      <c r="B252" s="8">
        <f t="shared" si="3"/>
        <v>248</v>
      </c>
      <c r="C252" s="5" t="str">
        <f>IF(Amortization[[#This Row],[Column1]]="active",C251,"")</f>
        <v/>
      </c>
      <c r="D252" s="5" t="str">
        <f>IF(Amortization[[#This Row],[Column1]]="active",-PPMT(('Input Data'!$C$10/'Input Data'!$C$12),B252,('Input Data'!$C$11*'Input Data'!$C$12),'Input Data'!$C$8),"")</f>
        <v/>
      </c>
      <c r="E252" s="5" t="str">
        <f>IF(Amortization[[#This Row],[Column1]]="active",C252-D252,"")</f>
        <v/>
      </c>
      <c r="F252" s="5" t="str">
        <f>IF(Amortization[[#This Row],[Column1]]="active",ROUND(($F251-D252),2),"")</f>
        <v/>
      </c>
      <c r="G252" t="str">
        <f>IF(Amortization[[#This Row],[Payment '#]]&gt;('Input Data'!$C$11*'Input Data'!$C$12),"paid","active")</f>
        <v>paid</v>
      </c>
    </row>
    <row r="253" spans="2:7" x14ac:dyDescent="0.25">
      <c r="B253" s="8">
        <f t="shared" si="3"/>
        <v>249</v>
      </c>
      <c r="C253" s="5" t="str">
        <f>IF(Amortization[[#This Row],[Column1]]="active",C252,"")</f>
        <v/>
      </c>
      <c r="D253" s="5" t="str">
        <f>IF(Amortization[[#This Row],[Column1]]="active",-PPMT(('Input Data'!$C$10/'Input Data'!$C$12),B253,('Input Data'!$C$11*'Input Data'!$C$12),'Input Data'!$C$8),"")</f>
        <v/>
      </c>
      <c r="E253" s="5" t="str">
        <f>IF(Amortization[[#This Row],[Column1]]="active",C253-D253,"")</f>
        <v/>
      </c>
      <c r="F253" s="5" t="str">
        <f>IF(Amortization[[#This Row],[Column1]]="active",ROUND(($F252-D253),2),"")</f>
        <v/>
      </c>
      <c r="G253" t="str">
        <f>IF(Amortization[[#This Row],[Payment '#]]&gt;('Input Data'!$C$11*'Input Data'!$C$12),"paid","active")</f>
        <v>paid</v>
      </c>
    </row>
    <row r="254" spans="2:7" x14ac:dyDescent="0.25">
      <c r="B254" s="8">
        <f t="shared" si="3"/>
        <v>250</v>
      </c>
      <c r="C254" s="5" t="str">
        <f>IF(Amortization[[#This Row],[Column1]]="active",C253,"")</f>
        <v/>
      </c>
      <c r="D254" s="5" t="str">
        <f>IF(Amortization[[#This Row],[Column1]]="active",-PPMT(('Input Data'!$C$10/'Input Data'!$C$12),B254,('Input Data'!$C$11*'Input Data'!$C$12),'Input Data'!$C$8),"")</f>
        <v/>
      </c>
      <c r="E254" s="5" t="str">
        <f>IF(Amortization[[#This Row],[Column1]]="active",C254-D254,"")</f>
        <v/>
      </c>
      <c r="F254" s="5" t="str">
        <f>IF(Amortization[[#This Row],[Column1]]="active",ROUND(($F253-D254),2),"")</f>
        <v/>
      </c>
      <c r="G254" t="str">
        <f>IF(Amortization[[#This Row],[Payment '#]]&gt;('Input Data'!$C$11*'Input Data'!$C$12),"paid","active")</f>
        <v>paid</v>
      </c>
    </row>
    <row r="255" spans="2:7" x14ac:dyDescent="0.25">
      <c r="B255" s="8">
        <f t="shared" si="3"/>
        <v>251</v>
      </c>
      <c r="C255" s="5" t="str">
        <f>IF(Amortization[[#This Row],[Column1]]="active",C254,"")</f>
        <v/>
      </c>
      <c r="D255" s="5" t="str">
        <f>IF(Amortization[[#This Row],[Column1]]="active",-PPMT(('Input Data'!$C$10/'Input Data'!$C$12),B255,('Input Data'!$C$11*'Input Data'!$C$12),'Input Data'!$C$8),"")</f>
        <v/>
      </c>
      <c r="E255" s="5" t="str">
        <f>IF(Amortization[[#This Row],[Column1]]="active",C255-D255,"")</f>
        <v/>
      </c>
      <c r="F255" s="5" t="str">
        <f>IF(Amortization[[#This Row],[Column1]]="active",ROUND(($F254-D255),2),"")</f>
        <v/>
      </c>
      <c r="G255" t="str">
        <f>IF(Amortization[[#This Row],[Payment '#]]&gt;('Input Data'!$C$11*'Input Data'!$C$12),"paid","active")</f>
        <v>paid</v>
      </c>
    </row>
    <row r="256" spans="2:7" x14ac:dyDescent="0.25">
      <c r="B256" s="8">
        <f t="shared" si="3"/>
        <v>252</v>
      </c>
      <c r="C256" s="5" t="str">
        <f>IF(Amortization[[#This Row],[Column1]]="active",C255,"")</f>
        <v/>
      </c>
      <c r="D256" s="5" t="str">
        <f>IF(Amortization[[#This Row],[Column1]]="active",-PPMT(('Input Data'!$C$10/'Input Data'!$C$12),B256,('Input Data'!$C$11*'Input Data'!$C$12),'Input Data'!$C$8),"")</f>
        <v/>
      </c>
      <c r="E256" s="5" t="str">
        <f>IF(Amortization[[#This Row],[Column1]]="active",C256-D256,"")</f>
        <v/>
      </c>
      <c r="F256" s="5" t="str">
        <f>IF(Amortization[[#This Row],[Column1]]="active",ROUND(($F255-D256),2),"")</f>
        <v/>
      </c>
      <c r="G256" t="str">
        <f>IF(Amortization[[#This Row],[Payment '#]]&gt;('Input Data'!$C$11*'Input Data'!$C$12),"paid","active")</f>
        <v>paid</v>
      </c>
    </row>
    <row r="257" spans="2:7" x14ac:dyDescent="0.25">
      <c r="B257" s="8">
        <f t="shared" si="3"/>
        <v>253</v>
      </c>
      <c r="C257" s="5" t="str">
        <f>IF(Amortization[[#This Row],[Column1]]="active",C256,"")</f>
        <v/>
      </c>
      <c r="D257" s="5" t="str">
        <f>IF(Amortization[[#This Row],[Column1]]="active",-PPMT(('Input Data'!$C$10/'Input Data'!$C$12),B257,('Input Data'!$C$11*'Input Data'!$C$12),'Input Data'!$C$8),"")</f>
        <v/>
      </c>
      <c r="E257" s="5" t="str">
        <f>IF(Amortization[[#This Row],[Column1]]="active",C257-D257,"")</f>
        <v/>
      </c>
      <c r="F257" s="5" t="str">
        <f>IF(Amortization[[#This Row],[Column1]]="active",ROUND(($F256-D257),2),"")</f>
        <v/>
      </c>
      <c r="G257" t="str">
        <f>IF(Amortization[[#This Row],[Payment '#]]&gt;('Input Data'!$C$11*'Input Data'!$C$12),"paid","active")</f>
        <v>paid</v>
      </c>
    </row>
    <row r="258" spans="2:7" x14ac:dyDescent="0.25">
      <c r="B258" s="8">
        <f t="shared" si="3"/>
        <v>254</v>
      </c>
      <c r="C258" s="5" t="str">
        <f>IF(Amortization[[#This Row],[Column1]]="active",C257,"")</f>
        <v/>
      </c>
      <c r="D258" s="5" t="str">
        <f>IF(Amortization[[#This Row],[Column1]]="active",-PPMT(('Input Data'!$C$10/'Input Data'!$C$12),B258,('Input Data'!$C$11*'Input Data'!$C$12),'Input Data'!$C$8),"")</f>
        <v/>
      </c>
      <c r="E258" s="5" t="str">
        <f>IF(Amortization[[#This Row],[Column1]]="active",C258-D258,"")</f>
        <v/>
      </c>
      <c r="F258" s="5" t="str">
        <f>IF(Amortization[[#This Row],[Column1]]="active",ROUND(($F257-D258),2),"")</f>
        <v/>
      </c>
      <c r="G258" t="str">
        <f>IF(Amortization[[#This Row],[Payment '#]]&gt;('Input Data'!$C$11*'Input Data'!$C$12),"paid","active")</f>
        <v>paid</v>
      </c>
    </row>
    <row r="259" spans="2:7" x14ac:dyDescent="0.25">
      <c r="B259" s="8">
        <f t="shared" si="3"/>
        <v>255</v>
      </c>
      <c r="C259" s="5" t="str">
        <f>IF(Amortization[[#This Row],[Column1]]="active",C258,"")</f>
        <v/>
      </c>
      <c r="D259" s="5" t="str">
        <f>IF(Amortization[[#This Row],[Column1]]="active",-PPMT(('Input Data'!$C$10/'Input Data'!$C$12),B259,('Input Data'!$C$11*'Input Data'!$C$12),'Input Data'!$C$8),"")</f>
        <v/>
      </c>
      <c r="E259" s="5" t="str">
        <f>IF(Amortization[[#This Row],[Column1]]="active",C259-D259,"")</f>
        <v/>
      </c>
      <c r="F259" s="5" t="str">
        <f>IF(Amortization[[#This Row],[Column1]]="active",ROUND(($F258-D259),2),"")</f>
        <v/>
      </c>
      <c r="G259" t="str">
        <f>IF(Amortization[[#This Row],[Payment '#]]&gt;('Input Data'!$C$11*'Input Data'!$C$12),"paid","active")</f>
        <v>paid</v>
      </c>
    </row>
    <row r="260" spans="2:7" x14ac:dyDescent="0.25">
      <c r="B260" s="8">
        <f t="shared" si="3"/>
        <v>256</v>
      </c>
      <c r="C260" s="5" t="str">
        <f>IF(Amortization[[#This Row],[Column1]]="active",C259,"")</f>
        <v/>
      </c>
      <c r="D260" s="5" t="str">
        <f>IF(Amortization[[#This Row],[Column1]]="active",-PPMT(('Input Data'!$C$10/'Input Data'!$C$12),B260,('Input Data'!$C$11*'Input Data'!$C$12),'Input Data'!$C$8),"")</f>
        <v/>
      </c>
      <c r="E260" s="5" t="str">
        <f>IF(Amortization[[#This Row],[Column1]]="active",C260-D260,"")</f>
        <v/>
      </c>
      <c r="F260" s="5" t="str">
        <f>IF(Amortization[[#This Row],[Column1]]="active",ROUND(($F259-D260),2),"")</f>
        <v/>
      </c>
      <c r="G260" t="str">
        <f>IF(Amortization[[#This Row],[Payment '#]]&gt;('Input Data'!$C$11*'Input Data'!$C$12),"paid","active")</f>
        <v>paid</v>
      </c>
    </row>
    <row r="261" spans="2:7" x14ac:dyDescent="0.25">
      <c r="B261" s="8">
        <f t="shared" si="3"/>
        <v>257</v>
      </c>
      <c r="C261" s="5" t="str">
        <f>IF(Amortization[[#This Row],[Column1]]="active",C260,"")</f>
        <v/>
      </c>
      <c r="D261" s="5" t="str">
        <f>IF(Amortization[[#This Row],[Column1]]="active",-PPMT(('Input Data'!$C$10/'Input Data'!$C$12),B261,('Input Data'!$C$11*'Input Data'!$C$12),'Input Data'!$C$8),"")</f>
        <v/>
      </c>
      <c r="E261" s="5" t="str">
        <f>IF(Amortization[[#This Row],[Column1]]="active",C261-D261,"")</f>
        <v/>
      </c>
      <c r="F261" s="5" t="str">
        <f>IF(Amortization[[#This Row],[Column1]]="active",ROUND(($F260-D261),2),"")</f>
        <v/>
      </c>
      <c r="G261" t="str">
        <f>IF(Amortization[[#This Row],[Payment '#]]&gt;('Input Data'!$C$11*'Input Data'!$C$12),"paid","active")</f>
        <v>paid</v>
      </c>
    </row>
    <row r="262" spans="2:7" x14ac:dyDescent="0.25">
      <c r="B262" s="8">
        <f t="shared" si="3"/>
        <v>258</v>
      </c>
      <c r="C262" s="5" t="str">
        <f>IF(Amortization[[#This Row],[Column1]]="active",C261,"")</f>
        <v/>
      </c>
      <c r="D262" s="5" t="str">
        <f>IF(Amortization[[#This Row],[Column1]]="active",-PPMT(('Input Data'!$C$10/'Input Data'!$C$12),B262,('Input Data'!$C$11*'Input Data'!$C$12),'Input Data'!$C$8),"")</f>
        <v/>
      </c>
      <c r="E262" s="5" t="str">
        <f>IF(Amortization[[#This Row],[Column1]]="active",C262-D262,"")</f>
        <v/>
      </c>
      <c r="F262" s="5" t="str">
        <f>IF(Amortization[[#This Row],[Column1]]="active",ROUND(($F261-D262),2),"")</f>
        <v/>
      </c>
      <c r="G262" t="str">
        <f>IF(Amortization[[#This Row],[Payment '#]]&gt;('Input Data'!$C$11*'Input Data'!$C$12),"paid","active")</f>
        <v>paid</v>
      </c>
    </row>
    <row r="263" spans="2:7" x14ac:dyDescent="0.25">
      <c r="B263" s="8">
        <f t="shared" ref="B263:B326" si="4">IF(F262&gt;=0,B262+1,"")</f>
        <v>259</v>
      </c>
      <c r="C263" s="5" t="str">
        <f>IF(Amortization[[#This Row],[Column1]]="active",C262,"")</f>
        <v/>
      </c>
      <c r="D263" s="5" t="str">
        <f>IF(Amortization[[#This Row],[Column1]]="active",-PPMT(('Input Data'!$C$10/'Input Data'!$C$12),B263,('Input Data'!$C$11*'Input Data'!$C$12),'Input Data'!$C$8),"")</f>
        <v/>
      </c>
      <c r="E263" s="5" t="str">
        <f>IF(Amortization[[#This Row],[Column1]]="active",C263-D263,"")</f>
        <v/>
      </c>
      <c r="F263" s="5" t="str">
        <f>IF(Amortization[[#This Row],[Column1]]="active",ROUND(($F262-D263),2),"")</f>
        <v/>
      </c>
      <c r="G263" t="str">
        <f>IF(Amortization[[#This Row],[Payment '#]]&gt;('Input Data'!$C$11*'Input Data'!$C$12),"paid","active")</f>
        <v>paid</v>
      </c>
    </row>
    <row r="264" spans="2:7" x14ac:dyDescent="0.25">
      <c r="B264" s="8">
        <f t="shared" si="4"/>
        <v>260</v>
      </c>
      <c r="C264" s="5" t="str">
        <f>IF(Amortization[[#This Row],[Column1]]="active",C263,"")</f>
        <v/>
      </c>
      <c r="D264" s="5" t="str">
        <f>IF(Amortization[[#This Row],[Column1]]="active",-PPMT(('Input Data'!$C$10/'Input Data'!$C$12),B264,('Input Data'!$C$11*'Input Data'!$C$12),'Input Data'!$C$8),"")</f>
        <v/>
      </c>
      <c r="E264" s="5" t="str">
        <f>IF(Amortization[[#This Row],[Column1]]="active",C264-D264,"")</f>
        <v/>
      </c>
      <c r="F264" s="5" t="str">
        <f>IF(Amortization[[#This Row],[Column1]]="active",ROUND(($F263-D264),2),"")</f>
        <v/>
      </c>
      <c r="G264" t="str">
        <f>IF(Amortization[[#This Row],[Payment '#]]&gt;('Input Data'!$C$11*'Input Data'!$C$12),"paid","active")</f>
        <v>paid</v>
      </c>
    </row>
    <row r="265" spans="2:7" x14ac:dyDescent="0.25">
      <c r="B265" s="8">
        <f t="shared" si="4"/>
        <v>261</v>
      </c>
      <c r="C265" s="5" t="str">
        <f>IF(Amortization[[#This Row],[Column1]]="active",C264,"")</f>
        <v/>
      </c>
      <c r="D265" s="5" t="str">
        <f>IF(Amortization[[#This Row],[Column1]]="active",-PPMT(('Input Data'!$C$10/'Input Data'!$C$12),B265,('Input Data'!$C$11*'Input Data'!$C$12),'Input Data'!$C$8),"")</f>
        <v/>
      </c>
      <c r="E265" s="5" t="str">
        <f>IF(Amortization[[#This Row],[Column1]]="active",C265-D265,"")</f>
        <v/>
      </c>
      <c r="F265" s="5" t="str">
        <f>IF(Amortization[[#This Row],[Column1]]="active",ROUND(($F264-D265),2),"")</f>
        <v/>
      </c>
      <c r="G265" t="str">
        <f>IF(Amortization[[#This Row],[Payment '#]]&gt;('Input Data'!$C$11*'Input Data'!$C$12),"paid","active")</f>
        <v>paid</v>
      </c>
    </row>
    <row r="266" spans="2:7" x14ac:dyDescent="0.25">
      <c r="B266" s="8">
        <f t="shared" si="4"/>
        <v>262</v>
      </c>
      <c r="C266" s="5" t="str">
        <f>IF(Amortization[[#This Row],[Column1]]="active",C265,"")</f>
        <v/>
      </c>
      <c r="D266" s="5" t="str">
        <f>IF(Amortization[[#This Row],[Column1]]="active",-PPMT(('Input Data'!$C$10/'Input Data'!$C$12),B266,('Input Data'!$C$11*'Input Data'!$C$12),'Input Data'!$C$8),"")</f>
        <v/>
      </c>
      <c r="E266" s="5" t="str">
        <f>IF(Amortization[[#This Row],[Column1]]="active",C266-D266,"")</f>
        <v/>
      </c>
      <c r="F266" s="5" t="str">
        <f>IF(Amortization[[#This Row],[Column1]]="active",ROUND(($F265-D266),2),"")</f>
        <v/>
      </c>
      <c r="G266" t="str">
        <f>IF(Amortization[[#This Row],[Payment '#]]&gt;('Input Data'!$C$11*'Input Data'!$C$12),"paid","active")</f>
        <v>paid</v>
      </c>
    </row>
    <row r="267" spans="2:7" x14ac:dyDescent="0.25">
      <c r="B267" s="8">
        <f t="shared" si="4"/>
        <v>263</v>
      </c>
      <c r="C267" s="5" t="str">
        <f>IF(Amortization[[#This Row],[Column1]]="active",C266,"")</f>
        <v/>
      </c>
      <c r="D267" s="5" t="str">
        <f>IF(Amortization[[#This Row],[Column1]]="active",-PPMT(('Input Data'!$C$10/'Input Data'!$C$12),B267,('Input Data'!$C$11*'Input Data'!$C$12),'Input Data'!$C$8),"")</f>
        <v/>
      </c>
      <c r="E267" s="5" t="str">
        <f>IF(Amortization[[#This Row],[Column1]]="active",C267-D267,"")</f>
        <v/>
      </c>
      <c r="F267" s="5" t="str">
        <f>IF(Amortization[[#This Row],[Column1]]="active",ROUND(($F266-D267),2),"")</f>
        <v/>
      </c>
      <c r="G267" t="str">
        <f>IF(Amortization[[#This Row],[Payment '#]]&gt;('Input Data'!$C$11*'Input Data'!$C$12),"paid","active")</f>
        <v>paid</v>
      </c>
    </row>
    <row r="268" spans="2:7" x14ac:dyDescent="0.25">
      <c r="B268" s="8">
        <f t="shared" si="4"/>
        <v>264</v>
      </c>
      <c r="C268" s="5" t="str">
        <f>IF(Amortization[[#This Row],[Column1]]="active",C267,"")</f>
        <v/>
      </c>
      <c r="D268" s="5" t="str">
        <f>IF(Amortization[[#This Row],[Column1]]="active",-PPMT(('Input Data'!$C$10/'Input Data'!$C$12),B268,('Input Data'!$C$11*'Input Data'!$C$12),'Input Data'!$C$8),"")</f>
        <v/>
      </c>
      <c r="E268" s="5" t="str">
        <f>IF(Amortization[[#This Row],[Column1]]="active",C268-D268,"")</f>
        <v/>
      </c>
      <c r="F268" s="5" t="str">
        <f>IF(Amortization[[#This Row],[Column1]]="active",ROUND(($F267-D268),2),"")</f>
        <v/>
      </c>
      <c r="G268" t="str">
        <f>IF(Amortization[[#This Row],[Payment '#]]&gt;('Input Data'!$C$11*'Input Data'!$C$12),"paid","active")</f>
        <v>paid</v>
      </c>
    </row>
    <row r="269" spans="2:7" x14ac:dyDescent="0.25">
      <c r="B269" s="8">
        <f t="shared" si="4"/>
        <v>265</v>
      </c>
      <c r="C269" s="5" t="str">
        <f>IF(Amortization[[#This Row],[Column1]]="active",C268,"")</f>
        <v/>
      </c>
      <c r="D269" s="5" t="str">
        <f>IF(Amortization[[#This Row],[Column1]]="active",-PPMT(('Input Data'!$C$10/'Input Data'!$C$12),B269,('Input Data'!$C$11*'Input Data'!$C$12),'Input Data'!$C$8),"")</f>
        <v/>
      </c>
      <c r="E269" s="5" t="str">
        <f>IF(Amortization[[#This Row],[Column1]]="active",C269-D269,"")</f>
        <v/>
      </c>
      <c r="F269" s="5" t="str">
        <f>IF(Amortization[[#This Row],[Column1]]="active",ROUND(($F268-D269),2),"")</f>
        <v/>
      </c>
      <c r="G269" t="str">
        <f>IF(Amortization[[#This Row],[Payment '#]]&gt;('Input Data'!$C$11*'Input Data'!$C$12),"paid","active")</f>
        <v>paid</v>
      </c>
    </row>
    <row r="270" spans="2:7" x14ac:dyDescent="0.25">
      <c r="B270" s="8">
        <f t="shared" si="4"/>
        <v>266</v>
      </c>
      <c r="C270" s="5" t="str">
        <f>IF(Amortization[[#This Row],[Column1]]="active",C269,"")</f>
        <v/>
      </c>
      <c r="D270" s="5" t="str">
        <f>IF(Amortization[[#This Row],[Column1]]="active",-PPMT(('Input Data'!$C$10/'Input Data'!$C$12),B270,('Input Data'!$C$11*'Input Data'!$C$12),'Input Data'!$C$8),"")</f>
        <v/>
      </c>
      <c r="E270" s="5" t="str">
        <f>IF(Amortization[[#This Row],[Column1]]="active",C270-D270,"")</f>
        <v/>
      </c>
      <c r="F270" s="5" t="str">
        <f>IF(Amortization[[#This Row],[Column1]]="active",ROUND(($F269-D270),2),"")</f>
        <v/>
      </c>
      <c r="G270" t="str">
        <f>IF(Amortization[[#This Row],[Payment '#]]&gt;('Input Data'!$C$11*'Input Data'!$C$12),"paid","active")</f>
        <v>paid</v>
      </c>
    </row>
    <row r="271" spans="2:7" x14ac:dyDescent="0.25">
      <c r="B271" s="8">
        <f t="shared" si="4"/>
        <v>267</v>
      </c>
      <c r="C271" s="5" t="str">
        <f>IF(Amortization[[#This Row],[Column1]]="active",C270,"")</f>
        <v/>
      </c>
      <c r="D271" s="5" t="str">
        <f>IF(Amortization[[#This Row],[Column1]]="active",-PPMT(('Input Data'!$C$10/'Input Data'!$C$12),B271,('Input Data'!$C$11*'Input Data'!$C$12),'Input Data'!$C$8),"")</f>
        <v/>
      </c>
      <c r="E271" s="5" t="str">
        <f>IF(Amortization[[#This Row],[Column1]]="active",C271-D271,"")</f>
        <v/>
      </c>
      <c r="F271" s="5" t="str">
        <f>IF(Amortization[[#This Row],[Column1]]="active",ROUND(($F270-D271),2),"")</f>
        <v/>
      </c>
      <c r="G271" t="str">
        <f>IF(Amortization[[#This Row],[Payment '#]]&gt;('Input Data'!$C$11*'Input Data'!$C$12),"paid","active")</f>
        <v>paid</v>
      </c>
    </row>
    <row r="272" spans="2:7" x14ac:dyDescent="0.25">
      <c r="B272" s="8">
        <f t="shared" si="4"/>
        <v>268</v>
      </c>
      <c r="C272" s="5" t="str">
        <f>IF(Amortization[[#This Row],[Column1]]="active",C271,"")</f>
        <v/>
      </c>
      <c r="D272" s="5" t="str">
        <f>IF(Amortization[[#This Row],[Column1]]="active",-PPMT(('Input Data'!$C$10/'Input Data'!$C$12),B272,('Input Data'!$C$11*'Input Data'!$C$12),'Input Data'!$C$8),"")</f>
        <v/>
      </c>
      <c r="E272" s="5" t="str">
        <f>IF(Amortization[[#This Row],[Column1]]="active",C272-D272,"")</f>
        <v/>
      </c>
      <c r="F272" s="5" t="str">
        <f>IF(Amortization[[#This Row],[Column1]]="active",ROUND(($F271-D272),2),"")</f>
        <v/>
      </c>
      <c r="G272" t="str">
        <f>IF(Amortization[[#This Row],[Payment '#]]&gt;('Input Data'!$C$11*'Input Data'!$C$12),"paid","active")</f>
        <v>paid</v>
      </c>
    </row>
    <row r="273" spans="2:7" x14ac:dyDescent="0.25">
      <c r="B273" s="8">
        <f t="shared" si="4"/>
        <v>269</v>
      </c>
      <c r="C273" s="5" t="str">
        <f>IF(Amortization[[#This Row],[Column1]]="active",C272,"")</f>
        <v/>
      </c>
      <c r="D273" s="5" t="str">
        <f>IF(Amortization[[#This Row],[Column1]]="active",-PPMT(('Input Data'!$C$10/'Input Data'!$C$12),B273,('Input Data'!$C$11*'Input Data'!$C$12),'Input Data'!$C$8),"")</f>
        <v/>
      </c>
      <c r="E273" s="5" t="str">
        <f>IF(Amortization[[#This Row],[Column1]]="active",C273-D273,"")</f>
        <v/>
      </c>
      <c r="F273" s="5" t="str">
        <f>IF(Amortization[[#This Row],[Column1]]="active",ROUND(($F272-D273),2),"")</f>
        <v/>
      </c>
      <c r="G273" t="str">
        <f>IF(Amortization[[#This Row],[Payment '#]]&gt;('Input Data'!$C$11*'Input Data'!$C$12),"paid","active")</f>
        <v>paid</v>
      </c>
    </row>
    <row r="274" spans="2:7" x14ac:dyDescent="0.25">
      <c r="B274" s="8">
        <f t="shared" si="4"/>
        <v>270</v>
      </c>
      <c r="C274" s="5" t="str">
        <f>IF(Amortization[[#This Row],[Column1]]="active",C273,"")</f>
        <v/>
      </c>
      <c r="D274" s="5" t="str">
        <f>IF(Amortization[[#This Row],[Column1]]="active",-PPMT(('Input Data'!$C$10/'Input Data'!$C$12),B274,('Input Data'!$C$11*'Input Data'!$C$12),'Input Data'!$C$8),"")</f>
        <v/>
      </c>
      <c r="E274" s="5" t="str">
        <f>IF(Amortization[[#This Row],[Column1]]="active",C274-D274,"")</f>
        <v/>
      </c>
      <c r="F274" s="5" t="str">
        <f>IF(Amortization[[#This Row],[Column1]]="active",ROUND(($F273-D274),2),"")</f>
        <v/>
      </c>
      <c r="G274" t="str">
        <f>IF(Amortization[[#This Row],[Payment '#]]&gt;('Input Data'!$C$11*'Input Data'!$C$12),"paid","active")</f>
        <v>paid</v>
      </c>
    </row>
    <row r="275" spans="2:7" x14ac:dyDescent="0.25">
      <c r="B275" s="8">
        <f t="shared" si="4"/>
        <v>271</v>
      </c>
      <c r="C275" s="5" t="str">
        <f>IF(Amortization[[#This Row],[Column1]]="active",C274,"")</f>
        <v/>
      </c>
      <c r="D275" s="5" t="str">
        <f>IF(Amortization[[#This Row],[Column1]]="active",-PPMT(('Input Data'!$C$10/'Input Data'!$C$12),B275,('Input Data'!$C$11*'Input Data'!$C$12),'Input Data'!$C$8),"")</f>
        <v/>
      </c>
      <c r="E275" s="5" t="str">
        <f>IF(Amortization[[#This Row],[Column1]]="active",C275-D275,"")</f>
        <v/>
      </c>
      <c r="F275" s="5" t="str">
        <f>IF(Amortization[[#This Row],[Column1]]="active",ROUND(($F274-D275),2),"")</f>
        <v/>
      </c>
      <c r="G275" t="str">
        <f>IF(Amortization[[#This Row],[Payment '#]]&gt;('Input Data'!$C$11*'Input Data'!$C$12),"paid","active")</f>
        <v>paid</v>
      </c>
    </row>
    <row r="276" spans="2:7" x14ac:dyDescent="0.25">
      <c r="B276" s="8">
        <f t="shared" si="4"/>
        <v>272</v>
      </c>
      <c r="C276" s="5" t="str">
        <f>IF(Amortization[[#This Row],[Column1]]="active",C275,"")</f>
        <v/>
      </c>
      <c r="D276" s="5" t="str">
        <f>IF(Amortization[[#This Row],[Column1]]="active",-PPMT(('Input Data'!$C$10/'Input Data'!$C$12),B276,('Input Data'!$C$11*'Input Data'!$C$12),'Input Data'!$C$8),"")</f>
        <v/>
      </c>
      <c r="E276" s="5" t="str">
        <f>IF(Amortization[[#This Row],[Column1]]="active",C276-D276,"")</f>
        <v/>
      </c>
      <c r="F276" s="5" t="str">
        <f>IF(Amortization[[#This Row],[Column1]]="active",ROUND(($F275-D276),2),"")</f>
        <v/>
      </c>
      <c r="G276" t="str">
        <f>IF(Amortization[[#This Row],[Payment '#]]&gt;('Input Data'!$C$11*'Input Data'!$C$12),"paid","active")</f>
        <v>paid</v>
      </c>
    </row>
    <row r="277" spans="2:7" x14ac:dyDescent="0.25">
      <c r="B277" s="8">
        <f t="shared" si="4"/>
        <v>273</v>
      </c>
      <c r="C277" s="5" t="str">
        <f>IF(Amortization[[#This Row],[Column1]]="active",C276,"")</f>
        <v/>
      </c>
      <c r="D277" s="5" t="str">
        <f>IF(Amortization[[#This Row],[Column1]]="active",-PPMT(('Input Data'!$C$10/'Input Data'!$C$12),B277,('Input Data'!$C$11*'Input Data'!$C$12),'Input Data'!$C$8),"")</f>
        <v/>
      </c>
      <c r="E277" s="5" t="str">
        <f>IF(Amortization[[#This Row],[Column1]]="active",C277-D277,"")</f>
        <v/>
      </c>
      <c r="F277" s="5" t="str">
        <f>IF(Amortization[[#This Row],[Column1]]="active",ROUND(($F276-D277),2),"")</f>
        <v/>
      </c>
      <c r="G277" t="str">
        <f>IF(Amortization[[#This Row],[Payment '#]]&gt;('Input Data'!$C$11*'Input Data'!$C$12),"paid","active")</f>
        <v>paid</v>
      </c>
    </row>
    <row r="278" spans="2:7" x14ac:dyDescent="0.25">
      <c r="B278" s="8">
        <f t="shared" si="4"/>
        <v>274</v>
      </c>
      <c r="C278" s="5" t="str">
        <f>IF(Amortization[[#This Row],[Column1]]="active",C277,"")</f>
        <v/>
      </c>
      <c r="D278" s="5" t="str">
        <f>IF(Amortization[[#This Row],[Column1]]="active",-PPMT(('Input Data'!$C$10/'Input Data'!$C$12),B278,('Input Data'!$C$11*'Input Data'!$C$12),'Input Data'!$C$8),"")</f>
        <v/>
      </c>
      <c r="E278" s="5" t="str">
        <f>IF(Amortization[[#This Row],[Column1]]="active",C278-D278,"")</f>
        <v/>
      </c>
      <c r="F278" s="5" t="str">
        <f>IF(Amortization[[#This Row],[Column1]]="active",ROUND(($F277-D278),2),"")</f>
        <v/>
      </c>
      <c r="G278" t="str">
        <f>IF(Amortization[[#This Row],[Payment '#]]&gt;('Input Data'!$C$11*'Input Data'!$C$12),"paid","active")</f>
        <v>paid</v>
      </c>
    </row>
    <row r="279" spans="2:7" x14ac:dyDescent="0.25">
      <c r="B279" s="8">
        <f t="shared" si="4"/>
        <v>275</v>
      </c>
      <c r="C279" s="5" t="str">
        <f>IF(Amortization[[#This Row],[Column1]]="active",C278,"")</f>
        <v/>
      </c>
      <c r="D279" s="5" t="str">
        <f>IF(Amortization[[#This Row],[Column1]]="active",-PPMT(('Input Data'!$C$10/'Input Data'!$C$12),B279,('Input Data'!$C$11*'Input Data'!$C$12),'Input Data'!$C$8),"")</f>
        <v/>
      </c>
      <c r="E279" s="5" t="str">
        <f>IF(Amortization[[#This Row],[Column1]]="active",C279-D279,"")</f>
        <v/>
      </c>
      <c r="F279" s="5" t="str">
        <f>IF(Amortization[[#This Row],[Column1]]="active",ROUND(($F278-D279),2),"")</f>
        <v/>
      </c>
      <c r="G279" t="str">
        <f>IF(Amortization[[#This Row],[Payment '#]]&gt;('Input Data'!$C$11*'Input Data'!$C$12),"paid","active")</f>
        <v>paid</v>
      </c>
    </row>
    <row r="280" spans="2:7" x14ac:dyDescent="0.25">
      <c r="B280" s="8">
        <f t="shared" si="4"/>
        <v>276</v>
      </c>
      <c r="C280" s="5" t="str">
        <f>IF(Amortization[[#This Row],[Column1]]="active",C279,"")</f>
        <v/>
      </c>
      <c r="D280" s="5" t="str">
        <f>IF(Amortization[[#This Row],[Column1]]="active",-PPMT(('Input Data'!$C$10/'Input Data'!$C$12),B280,('Input Data'!$C$11*'Input Data'!$C$12),'Input Data'!$C$8),"")</f>
        <v/>
      </c>
      <c r="E280" s="5" t="str">
        <f>IF(Amortization[[#This Row],[Column1]]="active",C280-D280,"")</f>
        <v/>
      </c>
      <c r="F280" s="5" t="str">
        <f>IF(Amortization[[#This Row],[Column1]]="active",ROUND(($F279-D280),2),"")</f>
        <v/>
      </c>
      <c r="G280" t="str">
        <f>IF(Amortization[[#This Row],[Payment '#]]&gt;('Input Data'!$C$11*'Input Data'!$C$12),"paid","active")</f>
        <v>paid</v>
      </c>
    </row>
    <row r="281" spans="2:7" x14ac:dyDescent="0.25">
      <c r="B281" s="8">
        <f t="shared" si="4"/>
        <v>277</v>
      </c>
      <c r="C281" s="5" t="str">
        <f>IF(Amortization[[#This Row],[Column1]]="active",C280,"")</f>
        <v/>
      </c>
      <c r="D281" s="5" t="str">
        <f>IF(Amortization[[#This Row],[Column1]]="active",-PPMT(('Input Data'!$C$10/'Input Data'!$C$12),B281,('Input Data'!$C$11*'Input Data'!$C$12),'Input Data'!$C$8),"")</f>
        <v/>
      </c>
      <c r="E281" s="5" t="str">
        <f>IF(Amortization[[#This Row],[Column1]]="active",C281-D281,"")</f>
        <v/>
      </c>
      <c r="F281" s="5" t="str">
        <f>IF(Amortization[[#This Row],[Column1]]="active",ROUND(($F280-D281),2),"")</f>
        <v/>
      </c>
      <c r="G281" t="str">
        <f>IF(Amortization[[#This Row],[Payment '#]]&gt;('Input Data'!$C$11*'Input Data'!$C$12),"paid","active")</f>
        <v>paid</v>
      </c>
    </row>
    <row r="282" spans="2:7" x14ac:dyDescent="0.25">
      <c r="B282" s="8">
        <f t="shared" si="4"/>
        <v>278</v>
      </c>
      <c r="C282" s="5" t="str">
        <f>IF(Amortization[[#This Row],[Column1]]="active",C281,"")</f>
        <v/>
      </c>
      <c r="D282" s="5" t="str">
        <f>IF(Amortization[[#This Row],[Column1]]="active",-PPMT(('Input Data'!$C$10/'Input Data'!$C$12),B282,('Input Data'!$C$11*'Input Data'!$C$12),'Input Data'!$C$8),"")</f>
        <v/>
      </c>
      <c r="E282" s="5" t="str">
        <f>IF(Amortization[[#This Row],[Column1]]="active",C282-D282,"")</f>
        <v/>
      </c>
      <c r="F282" s="5" t="str">
        <f>IF(Amortization[[#This Row],[Column1]]="active",ROUND(($F281-D282),2),"")</f>
        <v/>
      </c>
      <c r="G282" t="str">
        <f>IF(Amortization[[#This Row],[Payment '#]]&gt;('Input Data'!$C$11*'Input Data'!$C$12),"paid","active")</f>
        <v>paid</v>
      </c>
    </row>
    <row r="283" spans="2:7" x14ac:dyDescent="0.25">
      <c r="B283" s="8">
        <f t="shared" si="4"/>
        <v>279</v>
      </c>
      <c r="C283" s="5" t="str">
        <f>IF(Amortization[[#This Row],[Column1]]="active",C282,"")</f>
        <v/>
      </c>
      <c r="D283" s="5" t="str">
        <f>IF(Amortization[[#This Row],[Column1]]="active",-PPMT(('Input Data'!$C$10/'Input Data'!$C$12),B283,('Input Data'!$C$11*'Input Data'!$C$12),'Input Data'!$C$8),"")</f>
        <v/>
      </c>
      <c r="E283" s="5" t="str">
        <f>IF(Amortization[[#This Row],[Column1]]="active",C283-D283,"")</f>
        <v/>
      </c>
      <c r="F283" s="5" t="str">
        <f>IF(Amortization[[#This Row],[Column1]]="active",ROUND(($F282-D283),2),"")</f>
        <v/>
      </c>
      <c r="G283" t="str">
        <f>IF(Amortization[[#This Row],[Payment '#]]&gt;('Input Data'!$C$11*'Input Data'!$C$12),"paid","active")</f>
        <v>paid</v>
      </c>
    </row>
    <row r="284" spans="2:7" x14ac:dyDescent="0.25">
      <c r="B284" s="8">
        <f t="shared" si="4"/>
        <v>280</v>
      </c>
      <c r="C284" s="5" t="str">
        <f>IF(Amortization[[#This Row],[Column1]]="active",C283,"")</f>
        <v/>
      </c>
      <c r="D284" s="5" t="str">
        <f>IF(Amortization[[#This Row],[Column1]]="active",-PPMT(('Input Data'!$C$10/'Input Data'!$C$12),B284,('Input Data'!$C$11*'Input Data'!$C$12),'Input Data'!$C$8),"")</f>
        <v/>
      </c>
      <c r="E284" s="5" t="str">
        <f>IF(Amortization[[#This Row],[Column1]]="active",C284-D284,"")</f>
        <v/>
      </c>
      <c r="F284" s="5" t="str">
        <f>IF(Amortization[[#This Row],[Column1]]="active",ROUND(($F283-D284),2),"")</f>
        <v/>
      </c>
      <c r="G284" t="str">
        <f>IF(Amortization[[#This Row],[Payment '#]]&gt;('Input Data'!$C$11*'Input Data'!$C$12),"paid","active")</f>
        <v>paid</v>
      </c>
    </row>
    <row r="285" spans="2:7" x14ac:dyDescent="0.25">
      <c r="B285" s="8">
        <f t="shared" si="4"/>
        <v>281</v>
      </c>
      <c r="C285" s="5" t="str">
        <f>IF(Amortization[[#This Row],[Column1]]="active",C284,"")</f>
        <v/>
      </c>
      <c r="D285" s="5" t="str">
        <f>IF(Amortization[[#This Row],[Column1]]="active",-PPMT(('Input Data'!$C$10/'Input Data'!$C$12),B285,('Input Data'!$C$11*'Input Data'!$C$12),'Input Data'!$C$8),"")</f>
        <v/>
      </c>
      <c r="E285" s="5" t="str">
        <f>IF(Amortization[[#This Row],[Column1]]="active",C285-D285,"")</f>
        <v/>
      </c>
      <c r="F285" s="5" t="str">
        <f>IF(Amortization[[#This Row],[Column1]]="active",ROUND(($F284-D285),2),"")</f>
        <v/>
      </c>
      <c r="G285" t="str">
        <f>IF(Amortization[[#This Row],[Payment '#]]&gt;('Input Data'!$C$11*'Input Data'!$C$12),"paid","active")</f>
        <v>paid</v>
      </c>
    </row>
    <row r="286" spans="2:7" x14ac:dyDescent="0.25">
      <c r="B286" s="8">
        <f t="shared" si="4"/>
        <v>282</v>
      </c>
      <c r="C286" s="5" t="str">
        <f>IF(Amortization[[#This Row],[Column1]]="active",C285,"")</f>
        <v/>
      </c>
      <c r="D286" s="5" t="str">
        <f>IF(Amortization[[#This Row],[Column1]]="active",-PPMT(('Input Data'!$C$10/'Input Data'!$C$12),B286,('Input Data'!$C$11*'Input Data'!$C$12),'Input Data'!$C$8),"")</f>
        <v/>
      </c>
      <c r="E286" s="5" t="str">
        <f>IF(Amortization[[#This Row],[Column1]]="active",C286-D286,"")</f>
        <v/>
      </c>
      <c r="F286" s="5" t="str">
        <f>IF(Amortization[[#This Row],[Column1]]="active",ROUND(($F285-D286),2),"")</f>
        <v/>
      </c>
      <c r="G286" t="str">
        <f>IF(Amortization[[#This Row],[Payment '#]]&gt;('Input Data'!$C$11*'Input Data'!$C$12),"paid","active")</f>
        <v>paid</v>
      </c>
    </row>
    <row r="287" spans="2:7" x14ac:dyDescent="0.25">
      <c r="B287" s="8">
        <f t="shared" si="4"/>
        <v>283</v>
      </c>
      <c r="C287" s="5" t="str">
        <f>IF(Amortization[[#This Row],[Column1]]="active",C286,"")</f>
        <v/>
      </c>
      <c r="D287" s="5" t="str">
        <f>IF(Amortization[[#This Row],[Column1]]="active",-PPMT(('Input Data'!$C$10/'Input Data'!$C$12),B287,('Input Data'!$C$11*'Input Data'!$C$12),'Input Data'!$C$8),"")</f>
        <v/>
      </c>
      <c r="E287" s="5" t="str">
        <f>IF(Amortization[[#This Row],[Column1]]="active",C287-D287,"")</f>
        <v/>
      </c>
      <c r="F287" s="5" t="str">
        <f>IF(Amortization[[#This Row],[Column1]]="active",ROUND(($F286-D287),2),"")</f>
        <v/>
      </c>
      <c r="G287" t="str">
        <f>IF(Amortization[[#This Row],[Payment '#]]&gt;('Input Data'!$C$11*'Input Data'!$C$12),"paid","active")</f>
        <v>paid</v>
      </c>
    </row>
    <row r="288" spans="2:7" x14ac:dyDescent="0.25">
      <c r="B288" s="8">
        <f t="shared" si="4"/>
        <v>284</v>
      </c>
      <c r="C288" s="5" t="str">
        <f>IF(Amortization[[#This Row],[Column1]]="active",C287,"")</f>
        <v/>
      </c>
      <c r="D288" s="5" t="str">
        <f>IF(Amortization[[#This Row],[Column1]]="active",-PPMT(('Input Data'!$C$10/'Input Data'!$C$12),B288,('Input Data'!$C$11*'Input Data'!$C$12),'Input Data'!$C$8),"")</f>
        <v/>
      </c>
      <c r="E288" s="5" t="str">
        <f>IF(Amortization[[#This Row],[Column1]]="active",C288-D288,"")</f>
        <v/>
      </c>
      <c r="F288" s="5" t="str">
        <f>IF(Amortization[[#This Row],[Column1]]="active",ROUND(($F287-D288),2),"")</f>
        <v/>
      </c>
      <c r="G288" t="str">
        <f>IF(Amortization[[#This Row],[Payment '#]]&gt;('Input Data'!$C$11*'Input Data'!$C$12),"paid","active")</f>
        <v>paid</v>
      </c>
    </row>
    <row r="289" spans="2:7" x14ac:dyDescent="0.25">
      <c r="B289" s="8">
        <f t="shared" si="4"/>
        <v>285</v>
      </c>
      <c r="C289" s="5" t="str">
        <f>IF(Amortization[[#This Row],[Column1]]="active",C288,"")</f>
        <v/>
      </c>
      <c r="D289" s="5" t="str">
        <f>IF(Amortization[[#This Row],[Column1]]="active",-PPMT(('Input Data'!$C$10/'Input Data'!$C$12),B289,('Input Data'!$C$11*'Input Data'!$C$12),'Input Data'!$C$8),"")</f>
        <v/>
      </c>
      <c r="E289" s="5" t="str">
        <f>IF(Amortization[[#This Row],[Column1]]="active",C289-D289,"")</f>
        <v/>
      </c>
      <c r="F289" s="5" t="str">
        <f>IF(Amortization[[#This Row],[Column1]]="active",ROUND(($F288-D289),2),"")</f>
        <v/>
      </c>
      <c r="G289" t="str">
        <f>IF(Amortization[[#This Row],[Payment '#]]&gt;('Input Data'!$C$11*'Input Data'!$C$12),"paid","active")</f>
        <v>paid</v>
      </c>
    </row>
    <row r="290" spans="2:7" x14ac:dyDescent="0.25">
      <c r="B290" s="8">
        <f t="shared" si="4"/>
        <v>286</v>
      </c>
      <c r="C290" s="5" t="str">
        <f>IF(Amortization[[#This Row],[Column1]]="active",C289,"")</f>
        <v/>
      </c>
      <c r="D290" s="5" t="str">
        <f>IF(Amortization[[#This Row],[Column1]]="active",-PPMT(('Input Data'!$C$10/'Input Data'!$C$12),B290,('Input Data'!$C$11*'Input Data'!$C$12),'Input Data'!$C$8),"")</f>
        <v/>
      </c>
      <c r="E290" s="5" t="str">
        <f>IF(Amortization[[#This Row],[Column1]]="active",C290-D290,"")</f>
        <v/>
      </c>
      <c r="F290" s="5" t="str">
        <f>IF(Amortization[[#This Row],[Column1]]="active",ROUND(($F289-D290),2),"")</f>
        <v/>
      </c>
      <c r="G290" t="str">
        <f>IF(Amortization[[#This Row],[Payment '#]]&gt;('Input Data'!$C$11*'Input Data'!$C$12),"paid","active")</f>
        <v>paid</v>
      </c>
    </row>
    <row r="291" spans="2:7" x14ac:dyDescent="0.25">
      <c r="B291" s="8">
        <f t="shared" si="4"/>
        <v>287</v>
      </c>
      <c r="C291" s="5" t="str">
        <f>IF(Amortization[[#This Row],[Column1]]="active",C290,"")</f>
        <v/>
      </c>
      <c r="D291" s="5" t="str">
        <f>IF(Amortization[[#This Row],[Column1]]="active",-PPMT(('Input Data'!$C$10/'Input Data'!$C$12),B291,('Input Data'!$C$11*'Input Data'!$C$12),'Input Data'!$C$8),"")</f>
        <v/>
      </c>
      <c r="E291" s="5" t="str">
        <f>IF(Amortization[[#This Row],[Column1]]="active",C291-D291,"")</f>
        <v/>
      </c>
      <c r="F291" s="5" t="str">
        <f>IF(Amortization[[#This Row],[Column1]]="active",ROUND(($F290-D291),2),"")</f>
        <v/>
      </c>
      <c r="G291" t="str">
        <f>IF(Amortization[[#This Row],[Payment '#]]&gt;('Input Data'!$C$11*'Input Data'!$C$12),"paid","active")</f>
        <v>paid</v>
      </c>
    </row>
    <row r="292" spans="2:7" x14ac:dyDescent="0.25">
      <c r="B292" s="8">
        <f t="shared" si="4"/>
        <v>288</v>
      </c>
      <c r="C292" s="5" t="str">
        <f>IF(Amortization[[#This Row],[Column1]]="active",C291,"")</f>
        <v/>
      </c>
      <c r="D292" s="5" t="str">
        <f>IF(Amortization[[#This Row],[Column1]]="active",-PPMT(('Input Data'!$C$10/'Input Data'!$C$12),B292,('Input Data'!$C$11*'Input Data'!$C$12),'Input Data'!$C$8),"")</f>
        <v/>
      </c>
      <c r="E292" s="5" t="str">
        <f>IF(Amortization[[#This Row],[Column1]]="active",C292-D292,"")</f>
        <v/>
      </c>
      <c r="F292" s="5" t="str">
        <f>IF(Amortization[[#This Row],[Column1]]="active",ROUND(($F291-D292),2),"")</f>
        <v/>
      </c>
      <c r="G292" t="str">
        <f>IF(Amortization[[#This Row],[Payment '#]]&gt;('Input Data'!$C$11*'Input Data'!$C$12),"paid","active")</f>
        <v>paid</v>
      </c>
    </row>
    <row r="293" spans="2:7" x14ac:dyDescent="0.25">
      <c r="B293" s="8">
        <f t="shared" si="4"/>
        <v>289</v>
      </c>
      <c r="C293" s="5" t="str">
        <f>IF(Amortization[[#This Row],[Column1]]="active",C292,"")</f>
        <v/>
      </c>
      <c r="D293" s="5" t="str">
        <f>IF(Amortization[[#This Row],[Column1]]="active",-PPMT(('Input Data'!$C$10/'Input Data'!$C$12),B293,('Input Data'!$C$11*'Input Data'!$C$12),'Input Data'!$C$8),"")</f>
        <v/>
      </c>
      <c r="E293" s="5" t="str">
        <f>IF(Amortization[[#This Row],[Column1]]="active",C293-D293,"")</f>
        <v/>
      </c>
      <c r="F293" s="5" t="str">
        <f>IF(Amortization[[#This Row],[Column1]]="active",ROUND(($F292-D293),2),"")</f>
        <v/>
      </c>
      <c r="G293" t="str">
        <f>IF(Amortization[[#This Row],[Payment '#]]&gt;('Input Data'!$C$11*'Input Data'!$C$12),"paid","active")</f>
        <v>paid</v>
      </c>
    </row>
    <row r="294" spans="2:7" x14ac:dyDescent="0.25">
      <c r="B294" s="8">
        <f t="shared" si="4"/>
        <v>290</v>
      </c>
      <c r="C294" s="5" t="str">
        <f>IF(Amortization[[#This Row],[Column1]]="active",C293,"")</f>
        <v/>
      </c>
      <c r="D294" s="5" t="str">
        <f>IF(Amortization[[#This Row],[Column1]]="active",-PPMT(('Input Data'!$C$10/'Input Data'!$C$12),B294,('Input Data'!$C$11*'Input Data'!$C$12),'Input Data'!$C$8),"")</f>
        <v/>
      </c>
      <c r="E294" s="5" t="str">
        <f>IF(Amortization[[#This Row],[Column1]]="active",C294-D294,"")</f>
        <v/>
      </c>
      <c r="F294" s="5" t="str">
        <f>IF(Amortization[[#This Row],[Column1]]="active",ROUND(($F293-D294),2),"")</f>
        <v/>
      </c>
      <c r="G294" t="str">
        <f>IF(Amortization[[#This Row],[Payment '#]]&gt;('Input Data'!$C$11*'Input Data'!$C$12),"paid","active")</f>
        <v>paid</v>
      </c>
    </row>
    <row r="295" spans="2:7" x14ac:dyDescent="0.25">
      <c r="B295" s="8">
        <f t="shared" si="4"/>
        <v>291</v>
      </c>
      <c r="C295" s="5" t="str">
        <f>IF(Amortization[[#This Row],[Column1]]="active",C294,"")</f>
        <v/>
      </c>
      <c r="D295" s="5" t="str">
        <f>IF(Amortization[[#This Row],[Column1]]="active",-PPMT(('Input Data'!$C$10/'Input Data'!$C$12),B295,('Input Data'!$C$11*'Input Data'!$C$12),'Input Data'!$C$8),"")</f>
        <v/>
      </c>
      <c r="E295" s="5" t="str">
        <f>IF(Amortization[[#This Row],[Column1]]="active",C295-D295,"")</f>
        <v/>
      </c>
      <c r="F295" s="5" t="str">
        <f>IF(Amortization[[#This Row],[Column1]]="active",ROUND(($F294-D295),2),"")</f>
        <v/>
      </c>
      <c r="G295" t="str">
        <f>IF(Amortization[[#This Row],[Payment '#]]&gt;('Input Data'!$C$11*'Input Data'!$C$12),"paid","active")</f>
        <v>paid</v>
      </c>
    </row>
    <row r="296" spans="2:7" x14ac:dyDescent="0.25">
      <c r="B296" s="8">
        <f t="shared" si="4"/>
        <v>292</v>
      </c>
      <c r="C296" s="5" t="str">
        <f>IF(Amortization[[#This Row],[Column1]]="active",C295,"")</f>
        <v/>
      </c>
      <c r="D296" s="5" t="str">
        <f>IF(Amortization[[#This Row],[Column1]]="active",-PPMT(('Input Data'!$C$10/'Input Data'!$C$12),B296,('Input Data'!$C$11*'Input Data'!$C$12),'Input Data'!$C$8),"")</f>
        <v/>
      </c>
      <c r="E296" s="5" t="str">
        <f>IF(Amortization[[#This Row],[Column1]]="active",C296-D296,"")</f>
        <v/>
      </c>
      <c r="F296" s="5" t="str">
        <f>IF(Amortization[[#This Row],[Column1]]="active",ROUND(($F295-D296),2),"")</f>
        <v/>
      </c>
      <c r="G296" t="str">
        <f>IF(Amortization[[#This Row],[Payment '#]]&gt;('Input Data'!$C$11*'Input Data'!$C$12),"paid","active")</f>
        <v>paid</v>
      </c>
    </row>
    <row r="297" spans="2:7" x14ac:dyDescent="0.25">
      <c r="B297" s="8">
        <f t="shared" si="4"/>
        <v>293</v>
      </c>
      <c r="C297" s="5" t="str">
        <f>IF(Amortization[[#This Row],[Column1]]="active",C296,"")</f>
        <v/>
      </c>
      <c r="D297" s="5" t="str">
        <f>IF(Amortization[[#This Row],[Column1]]="active",-PPMT(('Input Data'!$C$10/'Input Data'!$C$12),B297,('Input Data'!$C$11*'Input Data'!$C$12),'Input Data'!$C$8),"")</f>
        <v/>
      </c>
      <c r="E297" s="5" t="str">
        <f>IF(Amortization[[#This Row],[Column1]]="active",C297-D297,"")</f>
        <v/>
      </c>
      <c r="F297" s="5" t="str">
        <f>IF(Amortization[[#This Row],[Column1]]="active",ROUND(($F296-D297),2),"")</f>
        <v/>
      </c>
      <c r="G297" t="str">
        <f>IF(Amortization[[#This Row],[Payment '#]]&gt;('Input Data'!$C$11*'Input Data'!$C$12),"paid","active")</f>
        <v>paid</v>
      </c>
    </row>
    <row r="298" spans="2:7" x14ac:dyDescent="0.25">
      <c r="B298" s="8">
        <f t="shared" si="4"/>
        <v>294</v>
      </c>
      <c r="C298" s="5" t="str">
        <f>IF(Amortization[[#This Row],[Column1]]="active",C297,"")</f>
        <v/>
      </c>
      <c r="D298" s="5" t="str">
        <f>IF(Amortization[[#This Row],[Column1]]="active",-PPMT(('Input Data'!$C$10/'Input Data'!$C$12),B298,('Input Data'!$C$11*'Input Data'!$C$12),'Input Data'!$C$8),"")</f>
        <v/>
      </c>
      <c r="E298" s="5" t="str">
        <f>IF(Amortization[[#This Row],[Column1]]="active",C298-D298,"")</f>
        <v/>
      </c>
      <c r="F298" s="5" t="str">
        <f>IF(Amortization[[#This Row],[Column1]]="active",ROUND(($F297-D298),2),"")</f>
        <v/>
      </c>
      <c r="G298" t="str">
        <f>IF(Amortization[[#This Row],[Payment '#]]&gt;('Input Data'!$C$11*'Input Data'!$C$12),"paid","active")</f>
        <v>paid</v>
      </c>
    </row>
    <row r="299" spans="2:7" x14ac:dyDescent="0.25">
      <c r="B299" s="8">
        <f t="shared" si="4"/>
        <v>295</v>
      </c>
      <c r="C299" s="5" t="str">
        <f>IF(Amortization[[#This Row],[Column1]]="active",C298,"")</f>
        <v/>
      </c>
      <c r="D299" s="5" t="str">
        <f>IF(Amortization[[#This Row],[Column1]]="active",-PPMT(('Input Data'!$C$10/'Input Data'!$C$12),B299,('Input Data'!$C$11*'Input Data'!$C$12),'Input Data'!$C$8),"")</f>
        <v/>
      </c>
      <c r="E299" s="5" t="str">
        <f>IF(Amortization[[#This Row],[Column1]]="active",C299-D299,"")</f>
        <v/>
      </c>
      <c r="F299" s="5" t="str">
        <f>IF(Amortization[[#This Row],[Column1]]="active",ROUND(($F298-D299),2),"")</f>
        <v/>
      </c>
      <c r="G299" t="str">
        <f>IF(Amortization[[#This Row],[Payment '#]]&gt;('Input Data'!$C$11*'Input Data'!$C$12),"paid","active")</f>
        <v>paid</v>
      </c>
    </row>
    <row r="300" spans="2:7" x14ac:dyDescent="0.25">
      <c r="B300" s="8">
        <f t="shared" si="4"/>
        <v>296</v>
      </c>
      <c r="C300" s="5" t="str">
        <f>IF(Amortization[[#This Row],[Column1]]="active",C299,"")</f>
        <v/>
      </c>
      <c r="D300" s="5" t="str">
        <f>IF(Amortization[[#This Row],[Column1]]="active",-PPMT(('Input Data'!$C$10/'Input Data'!$C$12),B300,('Input Data'!$C$11*'Input Data'!$C$12),'Input Data'!$C$8),"")</f>
        <v/>
      </c>
      <c r="E300" s="5" t="str">
        <f>IF(Amortization[[#This Row],[Column1]]="active",C300-D300,"")</f>
        <v/>
      </c>
      <c r="F300" s="5" t="str">
        <f>IF(Amortization[[#This Row],[Column1]]="active",ROUND(($F299-D300),2),"")</f>
        <v/>
      </c>
      <c r="G300" t="str">
        <f>IF(Amortization[[#This Row],[Payment '#]]&gt;('Input Data'!$C$11*'Input Data'!$C$12),"paid","active")</f>
        <v>paid</v>
      </c>
    </row>
    <row r="301" spans="2:7" x14ac:dyDescent="0.25">
      <c r="B301" s="8">
        <f t="shared" si="4"/>
        <v>297</v>
      </c>
      <c r="C301" s="5" t="str">
        <f>IF(Amortization[[#This Row],[Column1]]="active",C300,"")</f>
        <v/>
      </c>
      <c r="D301" s="5" t="str">
        <f>IF(Amortization[[#This Row],[Column1]]="active",-PPMT(('Input Data'!$C$10/'Input Data'!$C$12),B301,('Input Data'!$C$11*'Input Data'!$C$12),'Input Data'!$C$8),"")</f>
        <v/>
      </c>
      <c r="E301" s="5" t="str">
        <f>IF(Amortization[[#This Row],[Column1]]="active",C301-D301,"")</f>
        <v/>
      </c>
      <c r="F301" s="5" t="str">
        <f>IF(Amortization[[#This Row],[Column1]]="active",ROUND(($F300-D301),2),"")</f>
        <v/>
      </c>
      <c r="G301" t="str">
        <f>IF(Amortization[[#This Row],[Payment '#]]&gt;('Input Data'!$C$11*'Input Data'!$C$12),"paid","active")</f>
        <v>paid</v>
      </c>
    </row>
    <row r="302" spans="2:7" x14ac:dyDescent="0.25">
      <c r="B302" s="8">
        <f t="shared" si="4"/>
        <v>298</v>
      </c>
      <c r="C302" s="5" t="str">
        <f>IF(Amortization[[#This Row],[Column1]]="active",C301,"")</f>
        <v/>
      </c>
      <c r="D302" s="5" t="str">
        <f>IF(Amortization[[#This Row],[Column1]]="active",-PPMT(('Input Data'!$C$10/'Input Data'!$C$12),B302,('Input Data'!$C$11*'Input Data'!$C$12),'Input Data'!$C$8),"")</f>
        <v/>
      </c>
      <c r="E302" s="5" t="str">
        <f>IF(Amortization[[#This Row],[Column1]]="active",C302-D302,"")</f>
        <v/>
      </c>
      <c r="F302" s="5" t="str">
        <f>IF(Amortization[[#This Row],[Column1]]="active",ROUND(($F301-D302),2),"")</f>
        <v/>
      </c>
      <c r="G302" t="str">
        <f>IF(Amortization[[#This Row],[Payment '#]]&gt;('Input Data'!$C$11*'Input Data'!$C$12),"paid","active")</f>
        <v>paid</v>
      </c>
    </row>
    <row r="303" spans="2:7" x14ac:dyDescent="0.25">
      <c r="B303" s="8">
        <f t="shared" si="4"/>
        <v>299</v>
      </c>
      <c r="C303" s="5" t="str">
        <f>IF(Amortization[[#This Row],[Column1]]="active",C302,"")</f>
        <v/>
      </c>
      <c r="D303" s="5" t="str">
        <f>IF(Amortization[[#This Row],[Column1]]="active",-PPMT(('Input Data'!$C$10/'Input Data'!$C$12),B303,('Input Data'!$C$11*'Input Data'!$C$12),'Input Data'!$C$8),"")</f>
        <v/>
      </c>
      <c r="E303" s="5" t="str">
        <f>IF(Amortization[[#This Row],[Column1]]="active",C303-D303,"")</f>
        <v/>
      </c>
      <c r="F303" s="5" t="str">
        <f>IF(Amortization[[#This Row],[Column1]]="active",ROUND(($F302-D303),2),"")</f>
        <v/>
      </c>
      <c r="G303" t="str">
        <f>IF(Amortization[[#This Row],[Payment '#]]&gt;('Input Data'!$C$11*'Input Data'!$C$12),"paid","active")</f>
        <v>paid</v>
      </c>
    </row>
    <row r="304" spans="2:7" x14ac:dyDescent="0.25">
      <c r="B304" s="8">
        <f t="shared" si="4"/>
        <v>300</v>
      </c>
      <c r="C304" s="5" t="str">
        <f>IF(Amortization[[#This Row],[Column1]]="active",C303,"")</f>
        <v/>
      </c>
      <c r="D304" s="5" t="str">
        <f>IF(Amortization[[#This Row],[Column1]]="active",-PPMT(('Input Data'!$C$10/'Input Data'!$C$12),B304,('Input Data'!$C$11*'Input Data'!$C$12),'Input Data'!$C$8),"")</f>
        <v/>
      </c>
      <c r="E304" s="5" t="str">
        <f>IF(Amortization[[#This Row],[Column1]]="active",C304-D304,"")</f>
        <v/>
      </c>
      <c r="F304" s="5" t="str">
        <f>IF(Amortization[[#This Row],[Column1]]="active",ROUND(($F303-D304),2),"")</f>
        <v/>
      </c>
      <c r="G304" t="str">
        <f>IF(Amortization[[#This Row],[Payment '#]]&gt;('Input Data'!$C$11*'Input Data'!$C$12),"paid","active")</f>
        <v>paid</v>
      </c>
    </row>
    <row r="305" spans="2:7" x14ac:dyDescent="0.25">
      <c r="B305" s="8">
        <f t="shared" si="4"/>
        <v>301</v>
      </c>
      <c r="C305" s="5" t="str">
        <f>IF(Amortization[[#This Row],[Column1]]="active",C304,"")</f>
        <v/>
      </c>
      <c r="D305" s="5" t="str">
        <f>IF(Amortization[[#This Row],[Column1]]="active",-PPMT(('Input Data'!$C$10/'Input Data'!$C$12),B305,('Input Data'!$C$11*'Input Data'!$C$12),'Input Data'!$C$8),"")</f>
        <v/>
      </c>
      <c r="E305" s="5" t="str">
        <f>IF(Amortization[[#This Row],[Column1]]="active",C305-D305,"")</f>
        <v/>
      </c>
      <c r="F305" s="5" t="str">
        <f>IF(Amortization[[#This Row],[Column1]]="active",ROUND(($F304-D305),2),"")</f>
        <v/>
      </c>
      <c r="G305" t="str">
        <f>IF(Amortization[[#This Row],[Payment '#]]&gt;('Input Data'!$C$11*'Input Data'!$C$12),"paid","active")</f>
        <v>paid</v>
      </c>
    </row>
    <row r="306" spans="2:7" x14ac:dyDescent="0.25">
      <c r="B306" s="8">
        <f t="shared" si="4"/>
        <v>302</v>
      </c>
      <c r="C306" s="5" t="str">
        <f>IF(Amortization[[#This Row],[Column1]]="active",C305,"")</f>
        <v/>
      </c>
      <c r="D306" s="5" t="str">
        <f>IF(Amortization[[#This Row],[Column1]]="active",-PPMT(('Input Data'!$C$10/'Input Data'!$C$12),B306,('Input Data'!$C$11*'Input Data'!$C$12),'Input Data'!$C$8),"")</f>
        <v/>
      </c>
      <c r="E306" s="5" t="str">
        <f>IF(Amortization[[#This Row],[Column1]]="active",C306-D306,"")</f>
        <v/>
      </c>
      <c r="F306" s="5" t="str">
        <f>IF(Amortization[[#This Row],[Column1]]="active",ROUND(($F305-D306),2),"")</f>
        <v/>
      </c>
      <c r="G306" t="str">
        <f>IF(Amortization[[#This Row],[Payment '#]]&gt;('Input Data'!$C$11*'Input Data'!$C$12),"paid","active")</f>
        <v>paid</v>
      </c>
    </row>
    <row r="307" spans="2:7" x14ac:dyDescent="0.25">
      <c r="B307" s="8">
        <f t="shared" si="4"/>
        <v>303</v>
      </c>
      <c r="C307" s="5" t="str">
        <f>IF(Amortization[[#This Row],[Column1]]="active",C306,"")</f>
        <v/>
      </c>
      <c r="D307" s="5" t="str">
        <f>IF(Amortization[[#This Row],[Column1]]="active",-PPMT(('Input Data'!$C$10/'Input Data'!$C$12),B307,('Input Data'!$C$11*'Input Data'!$C$12),'Input Data'!$C$8),"")</f>
        <v/>
      </c>
      <c r="E307" s="5" t="str">
        <f>IF(Amortization[[#This Row],[Column1]]="active",C307-D307,"")</f>
        <v/>
      </c>
      <c r="F307" s="5" t="str">
        <f>IF(Amortization[[#This Row],[Column1]]="active",ROUND(($F306-D307),2),"")</f>
        <v/>
      </c>
      <c r="G307" t="str">
        <f>IF(Amortization[[#This Row],[Payment '#]]&gt;('Input Data'!$C$11*'Input Data'!$C$12),"paid","active")</f>
        <v>paid</v>
      </c>
    </row>
    <row r="308" spans="2:7" x14ac:dyDescent="0.25">
      <c r="B308" s="8">
        <f t="shared" si="4"/>
        <v>304</v>
      </c>
      <c r="C308" s="5" t="str">
        <f>IF(Amortization[[#This Row],[Column1]]="active",C307,"")</f>
        <v/>
      </c>
      <c r="D308" s="5" t="str">
        <f>IF(Amortization[[#This Row],[Column1]]="active",-PPMT(('Input Data'!$C$10/'Input Data'!$C$12),B308,('Input Data'!$C$11*'Input Data'!$C$12),'Input Data'!$C$8),"")</f>
        <v/>
      </c>
      <c r="E308" s="5" t="str">
        <f>IF(Amortization[[#This Row],[Column1]]="active",C308-D308,"")</f>
        <v/>
      </c>
      <c r="F308" s="5" t="str">
        <f>IF(Amortization[[#This Row],[Column1]]="active",ROUND(($F307-D308),2),"")</f>
        <v/>
      </c>
      <c r="G308" t="str">
        <f>IF(Amortization[[#This Row],[Payment '#]]&gt;('Input Data'!$C$11*'Input Data'!$C$12),"paid","active")</f>
        <v>paid</v>
      </c>
    </row>
    <row r="309" spans="2:7" x14ac:dyDescent="0.25">
      <c r="B309" s="8">
        <f t="shared" si="4"/>
        <v>305</v>
      </c>
      <c r="C309" s="5" t="str">
        <f>IF(Amortization[[#This Row],[Column1]]="active",C308,"")</f>
        <v/>
      </c>
      <c r="D309" s="5" t="str">
        <f>IF(Amortization[[#This Row],[Column1]]="active",-PPMT(('Input Data'!$C$10/'Input Data'!$C$12),B309,('Input Data'!$C$11*'Input Data'!$C$12),'Input Data'!$C$8),"")</f>
        <v/>
      </c>
      <c r="E309" s="5" t="str">
        <f>IF(Amortization[[#This Row],[Column1]]="active",C309-D309,"")</f>
        <v/>
      </c>
      <c r="F309" s="5" t="str">
        <f>IF(Amortization[[#This Row],[Column1]]="active",ROUND(($F308-D309),2),"")</f>
        <v/>
      </c>
      <c r="G309" t="str">
        <f>IF(Amortization[[#This Row],[Payment '#]]&gt;('Input Data'!$C$11*'Input Data'!$C$12),"paid","active")</f>
        <v>paid</v>
      </c>
    </row>
    <row r="310" spans="2:7" x14ac:dyDescent="0.25">
      <c r="B310" s="8">
        <f t="shared" si="4"/>
        <v>306</v>
      </c>
      <c r="C310" s="5" t="str">
        <f>IF(Amortization[[#This Row],[Column1]]="active",C309,"")</f>
        <v/>
      </c>
      <c r="D310" s="5" t="str">
        <f>IF(Amortization[[#This Row],[Column1]]="active",-PPMT(('Input Data'!$C$10/'Input Data'!$C$12),B310,('Input Data'!$C$11*'Input Data'!$C$12),'Input Data'!$C$8),"")</f>
        <v/>
      </c>
      <c r="E310" s="5" t="str">
        <f>IF(Amortization[[#This Row],[Column1]]="active",C310-D310,"")</f>
        <v/>
      </c>
      <c r="F310" s="5" t="str">
        <f>IF(Amortization[[#This Row],[Column1]]="active",ROUND(($F309-D310),2),"")</f>
        <v/>
      </c>
      <c r="G310" t="str">
        <f>IF(Amortization[[#This Row],[Payment '#]]&gt;('Input Data'!$C$11*'Input Data'!$C$12),"paid","active")</f>
        <v>paid</v>
      </c>
    </row>
    <row r="311" spans="2:7" x14ac:dyDescent="0.25">
      <c r="B311" s="8">
        <f t="shared" si="4"/>
        <v>307</v>
      </c>
      <c r="C311" s="5" t="str">
        <f>IF(Amortization[[#This Row],[Column1]]="active",C310,"")</f>
        <v/>
      </c>
      <c r="D311" s="5" t="str">
        <f>IF(Amortization[[#This Row],[Column1]]="active",-PPMT(('Input Data'!$C$10/'Input Data'!$C$12),B311,('Input Data'!$C$11*'Input Data'!$C$12),'Input Data'!$C$8),"")</f>
        <v/>
      </c>
      <c r="E311" s="5" t="str">
        <f>IF(Amortization[[#This Row],[Column1]]="active",C311-D311,"")</f>
        <v/>
      </c>
      <c r="F311" s="5" t="str">
        <f>IF(Amortization[[#This Row],[Column1]]="active",ROUND(($F310-D311),2),"")</f>
        <v/>
      </c>
      <c r="G311" t="str">
        <f>IF(Amortization[[#This Row],[Payment '#]]&gt;('Input Data'!$C$11*'Input Data'!$C$12),"paid","active")</f>
        <v>paid</v>
      </c>
    </row>
    <row r="312" spans="2:7" x14ac:dyDescent="0.25">
      <c r="B312" s="8">
        <f t="shared" si="4"/>
        <v>308</v>
      </c>
      <c r="C312" s="5" t="str">
        <f>IF(Amortization[[#This Row],[Column1]]="active",C311,"")</f>
        <v/>
      </c>
      <c r="D312" s="5" t="str">
        <f>IF(Amortization[[#This Row],[Column1]]="active",-PPMT(('Input Data'!$C$10/'Input Data'!$C$12),B312,('Input Data'!$C$11*'Input Data'!$C$12),'Input Data'!$C$8),"")</f>
        <v/>
      </c>
      <c r="E312" s="5" t="str">
        <f>IF(Amortization[[#This Row],[Column1]]="active",C312-D312,"")</f>
        <v/>
      </c>
      <c r="F312" s="5" t="str">
        <f>IF(Amortization[[#This Row],[Column1]]="active",ROUND(($F311-D312),2),"")</f>
        <v/>
      </c>
      <c r="G312" t="str">
        <f>IF(Amortization[[#This Row],[Payment '#]]&gt;('Input Data'!$C$11*'Input Data'!$C$12),"paid","active")</f>
        <v>paid</v>
      </c>
    </row>
    <row r="313" spans="2:7" x14ac:dyDescent="0.25">
      <c r="B313" s="8">
        <f t="shared" si="4"/>
        <v>309</v>
      </c>
      <c r="C313" s="5" t="str">
        <f>IF(Amortization[[#This Row],[Column1]]="active",C312,"")</f>
        <v/>
      </c>
      <c r="D313" s="5" t="str">
        <f>IF(Amortization[[#This Row],[Column1]]="active",-PPMT(('Input Data'!$C$10/'Input Data'!$C$12),B313,('Input Data'!$C$11*'Input Data'!$C$12),'Input Data'!$C$8),"")</f>
        <v/>
      </c>
      <c r="E313" s="5" t="str">
        <f>IF(Amortization[[#This Row],[Column1]]="active",C313-D313,"")</f>
        <v/>
      </c>
      <c r="F313" s="5" t="str">
        <f>IF(Amortization[[#This Row],[Column1]]="active",ROUND(($F312-D313),2),"")</f>
        <v/>
      </c>
      <c r="G313" t="str">
        <f>IF(Amortization[[#This Row],[Payment '#]]&gt;('Input Data'!$C$11*'Input Data'!$C$12),"paid","active")</f>
        <v>paid</v>
      </c>
    </row>
    <row r="314" spans="2:7" x14ac:dyDescent="0.25">
      <c r="B314" s="8">
        <f t="shared" si="4"/>
        <v>310</v>
      </c>
      <c r="C314" s="5" t="str">
        <f>IF(Amortization[[#This Row],[Column1]]="active",C313,"")</f>
        <v/>
      </c>
      <c r="D314" s="5" t="str">
        <f>IF(Amortization[[#This Row],[Column1]]="active",-PPMT(('Input Data'!$C$10/'Input Data'!$C$12),B314,('Input Data'!$C$11*'Input Data'!$C$12),'Input Data'!$C$8),"")</f>
        <v/>
      </c>
      <c r="E314" s="5" t="str">
        <f>IF(Amortization[[#This Row],[Column1]]="active",C314-D314,"")</f>
        <v/>
      </c>
      <c r="F314" s="5" t="str">
        <f>IF(Amortization[[#This Row],[Column1]]="active",ROUND(($F313-D314),2),"")</f>
        <v/>
      </c>
      <c r="G314" t="str">
        <f>IF(Amortization[[#This Row],[Payment '#]]&gt;('Input Data'!$C$11*'Input Data'!$C$12),"paid","active")</f>
        <v>paid</v>
      </c>
    </row>
    <row r="315" spans="2:7" x14ac:dyDescent="0.25">
      <c r="B315" s="8">
        <f t="shared" si="4"/>
        <v>311</v>
      </c>
      <c r="C315" s="5" t="str">
        <f>IF(Amortization[[#This Row],[Column1]]="active",C314,"")</f>
        <v/>
      </c>
      <c r="D315" s="5" t="str">
        <f>IF(Amortization[[#This Row],[Column1]]="active",-PPMT(('Input Data'!$C$10/'Input Data'!$C$12),B315,('Input Data'!$C$11*'Input Data'!$C$12),'Input Data'!$C$8),"")</f>
        <v/>
      </c>
      <c r="E315" s="5" t="str">
        <f>IF(Amortization[[#This Row],[Column1]]="active",C315-D315,"")</f>
        <v/>
      </c>
      <c r="F315" s="5" t="str">
        <f>IF(Amortization[[#This Row],[Column1]]="active",ROUND(($F314-D315),2),"")</f>
        <v/>
      </c>
      <c r="G315" t="str">
        <f>IF(Amortization[[#This Row],[Payment '#]]&gt;('Input Data'!$C$11*'Input Data'!$C$12),"paid","active")</f>
        <v>paid</v>
      </c>
    </row>
    <row r="316" spans="2:7" x14ac:dyDescent="0.25">
      <c r="B316" s="8">
        <f t="shared" si="4"/>
        <v>312</v>
      </c>
      <c r="C316" s="5" t="str">
        <f>IF(Amortization[[#This Row],[Column1]]="active",C315,"")</f>
        <v/>
      </c>
      <c r="D316" s="5" t="str">
        <f>IF(Amortization[[#This Row],[Column1]]="active",-PPMT(('Input Data'!$C$10/'Input Data'!$C$12),B316,('Input Data'!$C$11*'Input Data'!$C$12),'Input Data'!$C$8),"")</f>
        <v/>
      </c>
      <c r="E316" s="5" t="str">
        <f>IF(Amortization[[#This Row],[Column1]]="active",C316-D316,"")</f>
        <v/>
      </c>
      <c r="F316" s="5" t="str">
        <f>IF(Amortization[[#This Row],[Column1]]="active",ROUND(($F315-D316),2),"")</f>
        <v/>
      </c>
      <c r="G316" t="str">
        <f>IF(Amortization[[#This Row],[Payment '#]]&gt;('Input Data'!$C$11*'Input Data'!$C$12),"paid","active")</f>
        <v>paid</v>
      </c>
    </row>
    <row r="317" spans="2:7" x14ac:dyDescent="0.25">
      <c r="B317" s="8">
        <f t="shared" si="4"/>
        <v>313</v>
      </c>
      <c r="C317" s="5" t="str">
        <f>IF(Amortization[[#This Row],[Column1]]="active",C316,"")</f>
        <v/>
      </c>
      <c r="D317" s="5" t="str">
        <f>IF(Amortization[[#This Row],[Column1]]="active",-PPMT(('Input Data'!$C$10/'Input Data'!$C$12),B317,('Input Data'!$C$11*'Input Data'!$C$12),'Input Data'!$C$8),"")</f>
        <v/>
      </c>
      <c r="E317" s="5" t="str">
        <f>IF(Amortization[[#This Row],[Column1]]="active",C317-D317,"")</f>
        <v/>
      </c>
      <c r="F317" s="5" t="str">
        <f>IF(Amortization[[#This Row],[Column1]]="active",ROUND(($F316-D317),2),"")</f>
        <v/>
      </c>
      <c r="G317" t="str">
        <f>IF(Amortization[[#This Row],[Payment '#]]&gt;('Input Data'!$C$11*'Input Data'!$C$12),"paid","active")</f>
        <v>paid</v>
      </c>
    </row>
    <row r="318" spans="2:7" x14ac:dyDescent="0.25">
      <c r="B318" s="8">
        <f t="shared" si="4"/>
        <v>314</v>
      </c>
      <c r="C318" s="5" t="str">
        <f>IF(Amortization[[#This Row],[Column1]]="active",C317,"")</f>
        <v/>
      </c>
      <c r="D318" s="5" t="str">
        <f>IF(Amortization[[#This Row],[Column1]]="active",-PPMT(('Input Data'!$C$10/'Input Data'!$C$12),B318,('Input Data'!$C$11*'Input Data'!$C$12),'Input Data'!$C$8),"")</f>
        <v/>
      </c>
      <c r="E318" s="5" t="str">
        <f>IF(Amortization[[#This Row],[Column1]]="active",C318-D318,"")</f>
        <v/>
      </c>
      <c r="F318" s="5" t="str">
        <f>IF(Amortization[[#This Row],[Column1]]="active",ROUND(($F317-D318),2),"")</f>
        <v/>
      </c>
      <c r="G318" t="str">
        <f>IF(Amortization[[#This Row],[Payment '#]]&gt;('Input Data'!$C$11*'Input Data'!$C$12),"paid","active")</f>
        <v>paid</v>
      </c>
    </row>
    <row r="319" spans="2:7" x14ac:dyDescent="0.25">
      <c r="B319" s="8">
        <f t="shared" si="4"/>
        <v>315</v>
      </c>
      <c r="C319" s="5" t="str">
        <f>IF(Amortization[[#This Row],[Column1]]="active",C318,"")</f>
        <v/>
      </c>
      <c r="D319" s="5" t="str">
        <f>IF(Amortization[[#This Row],[Column1]]="active",-PPMT(('Input Data'!$C$10/'Input Data'!$C$12),B319,('Input Data'!$C$11*'Input Data'!$C$12),'Input Data'!$C$8),"")</f>
        <v/>
      </c>
      <c r="E319" s="5" t="str">
        <f>IF(Amortization[[#This Row],[Column1]]="active",C319-D319,"")</f>
        <v/>
      </c>
      <c r="F319" s="5" t="str">
        <f>IF(Amortization[[#This Row],[Column1]]="active",ROUND(($F318-D319),2),"")</f>
        <v/>
      </c>
      <c r="G319" t="str">
        <f>IF(Amortization[[#This Row],[Payment '#]]&gt;('Input Data'!$C$11*'Input Data'!$C$12),"paid","active")</f>
        <v>paid</v>
      </c>
    </row>
    <row r="320" spans="2:7" x14ac:dyDescent="0.25">
      <c r="B320" s="8">
        <f t="shared" si="4"/>
        <v>316</v>
      </c>
      <c r="C320" s="5" t="str">
        <f>IF(Amortization[[#This Row],[Column1]]="active",C319,"")</f>
        <v/>
      </c>
      <c r="D320" s="5" t="str">
        <f>IF(Amortization[[#This Row],[Column1]]="active",-PPMT(('Input Data'!$C$10/'Input Data'!$C$12),B320,('Input Data'!$C$11*'Input Data'!$C$12),'Input Data'!$C$8),"")</f>
        <v/>
      </c>
      <c r="E320" s="5" t="str">
        <f>IF(Amortization[[#This Row],[Column1]]="active",C320-D320,"")</f>
        <v/>
      </c>
      <c r="F320" s="5" t="str">
        <f>IF(Amortization[[#This Row],[Column1]]="active",ROUND(($F319-D320),2),"")</f>
        <v/>
      </c>
      <c r="G320" t="str">
        <f>IF(Amortization[[#This Row],[Payment '#]]&gt;('Input Data'!$C$11*'Input Data'!$C$12),"paid","active")</f>
        <v>paid</v>
      </c>
    </row>
    <row r="321" spans="2:7" x14ac:dyDescent="0.25">
      <c r="B321" s="8">
        <f t="shared" si="4"/>
        <v>317</v>
      </c>
      <c r="C321" s="5" t="str">
        <f>IF(Amortization[[#This Row],[Column1]]="active",C320,"")</f>
        <v/>
      </c>
      <c r="D321" s="5" t="str">
        <f>IF(Amortization[[#This Row],[Column1]]="active",-PPMT(('Input Data'!$C$10/'Input Data'!$C$12),B321,('Input Data'!$C$11*'Input Data'!$C$12),'Input Data'!$C$8),"")</f>
        <v/>
      </c>
      <c r="E321" s="5" t="str">
        <f>IF(Amortization[[#This Row],[Column1]]="active",C321-D321,"")</f>
        <v/>
      </c>
      <c r="F321" s="5" t="str">
        <f>IF(Amortization[[#This Row],[Column1]]="active",ROUND(($F320-D321),2),"")</f>
        <v/>
      </c>
      <c r="G321" t="str">
        <f>IF(Amortization[[#This Row],[Payment '#]]&gt;('Input Data'!$C$11*'Input Data'!$C$12),"paid","active")</f>
        <v>paid</v>
      </c>
    </row>
    <row r="322" spans="2:7" x14ac:dyDescent="0.25">
      <c r="B322" s="8">
        <f t="shared" si="4"/>
        <v>318</v>
      </c>
      <c r="C322" s="5" t="str">
        <f>IF(Amortization[[#This Row],[Column1]]="active",C321,"")</f>
        <v/>
      </c>
      <c r="D322" s="5" t="str">
        <f>IF(Amortization[[#This Row],[Column1]]="active",-PPMT(('Input Data'!$C$10/'Input Data'!$C$12),B322,('Input Data'!$C$11*'Input Data'!$C$12),'Input Data'!$C$8),"")</f>
        <v/>
      </c>
      <c r="E322" s="5" t="str">
        <f>IF(Amortization[[#This Row],[Column1]]="active",C322-D322,"")</f>
        <v/>
      </c>
      <c r="F322" s="5" t="str">
        <f>IF(Amortization[[#This Row],[Column1]]="active",ROUND(($F321-D322),2),"")</f>
        <v/>
      </c>
      <c r="G322" t="str">
        <f>IF(Amortization[[#This Row],[Payment '#]]&gt;('Input Data'!$C$11*'Input Data'!$C$12),"paid","active")</f>
        <v>paid</v>
      </c>
    </row>
    <row r="323" spans="2:7" x14ac:dyDescent="0.25">
      <c r="B323" s="8">
        <f t="shared" si="4"/>
        <v>319</v>
      </c>
      <c r="C323" s="5" t="str">
        <f>IF(Amortization[[#This Row],[Column1]]="active",C322,"")</f>
        <v/>
      </c>
      <c r="D323" s="5" t="str">
        <f>IF(Amortization[[#This Row],[Column1]]="active",-PPMT(('Input Data'!$C$10/'Input Data'!$C$12),B323,('Input Data'!$C$11*'Input Data'!$C$12),'Input Data'!$C$8),"")</f>
        <v/>
      </c>
      <c r="E323" s="5" t="str">
        <f>IF(Amortization[[#This Row],[Column1]]="active",C323-D323,"")</f>
        <v/>
      </c>
      <c r="F323" s="5" t="str">
        <f>IF(Amortization[[#This Row],[Column1]]="active",ROUND(($F322-D323),2),"")</f>
        <v/>
      </c>
      <c r="G323" t="str">
        <f>IF(Amortization[[#This Row],[Payment '#]]&gt;('Input Data'!$C$11*'Input Data'!$C$12),"paid","active")</f>
        <v>paid</v>
      </c>
    </row>
    <row r="324" spans="2:7" x14ac:dyDescent="0.25">
      <c r="B324" s="8">
        <f t="shared" si="4"/>
        <v>320</v>
      </c>
      <c r="C324" s="5" t="str">
        <f>IF(Amortization[[#This Row],[Column1]]="active",C323,"")</f>
        <v/>
      </c>
      <c r="D324" s="5" t="str">
        <f>IF(Amortization[[#This Row],[Column1]]="active",-PPMT(('Input Data'!$C$10/'Input Data'!$C$12),B324,('Input Data'!$C$11*'Input Data'!$C$12),'Input Data'!$C$8),"")</f>
        <v/>
      </c>
      <c r="E324" s="5" t="str">
        <f>IF(Amortization[[#This Row],[Column1]]="active",C324-D324,"")</f>
        <v/>
      </c>
      <c r="F324" s="5" t="str">
        <f>IF(Amortization[[#This Row],[Column1]]="active",ROUND(($F323-D324),2),"")</f>
        <v/>
      </c>
      <c r="G324" t="str">
        <f>IF(Amortization[[#This Row],[Payment '#]]&gt;('Input Data'!$C$11*'Input Data'!$C$12),"paid","active")</f>
        <v>paid</v>
      </c>
    </row>
    <row r="325" spans="2:7" x14ac:dyDescent="0.25">
      <c r="B325" s="8">
        <f t="shared" si="4"/>
        <v>321</v>
      </c>
      <c r="C325" s="5" t="str">
        <f>IF(Amortization[[#This Row],[Column1]]="active",C324,"")</f>
        <v/>
      </c>
      <c r="D325" s="5" t="str">
        <f>IF(Amortization[[#This Row],[Column1]]="active",-PPMT(('Input Data'!$C$10/'Input Data'!$C$12),B325,('Input Data'!$C$11*'Input Data'!$C$12),'Input Data'!$C$8),"")</f>
        <v/>
      </c>
      <c r="E325" s="5" t="str">
        <f>IF(Amortization[[#This Row],[Column1]]="active",C325-D325,"")</f>
        <v/>
      </c>
      <c r="F325" s="5" t="str">
        <f>IF(Amortization[[#This Row],[Column1]]="active",ROUND(($F324-D325),2),"")</f>
        <v/>
      </c>
      <c r="G325" t="str">
        <f>IF(Amortization[[#This Row],[Payment '#]]&gt;('Input Data'!$C$11*'Input Data'!$C$12),"paid","active")</f>
        <v>paid</v>
      </c>
    </row>
    <row r="326" spans="2:7" x14ac:dyDescent="0.25">
      <c r="B326" s="8">
        <f t="shared" si="4"/>
        <v>322</v>
      </c>
      <c r="C326" s="5" t="str">
        <f>IF(Amortization[[#This Row],[Column1]]="active",C325,"")</f>
        <v/>
      </c>
      <c r="D326" s="5" t="str">
        <f>IF(Amortization[[#This Row],[Column1]]="active",-PPMT(('Input Data'!$C$10/'Input Data'!$C$12),B326,('Input Data'!$C$11*'Input Data'!$C$12),'Input Data'!$C$8),"")</f>
        <v/>
      </c>
      <c r="E326" s="5" t="str">
        <f>IF(Amortization[[#This Row],[Column1]]="active",C326-D326,"")</f>
        <v/>
      </c>
      <c r="F326" s="5" t="str">
        <f>IF(Amortization[[#This Row],[Column1]]="active",ROUND(($F325-D326),2),"")</f>
        <v/>
      </c>
      <c r="G326" t="str">
        <f>IF(Amortization[[#This Row],[Payment '#]]&gt;('Input Data'!$C$11*'Input Data'!$C$12),"paid","active")</f>
        <v>paid</v>
      </c>
    </row>
    <row r="327" spans="2:7" x14ac:dyDescent="0.25">
      <c r="B327" s="8">
        <f t="shared" ref="B327:B363" si="5">IF(F326&gt;=0,B326+1,"")</f>
        <v>323</v>
      </c>
      <c r="C327" s="5" t="str">
        <f>IF(Amortization[[#This Row],[Column1]]="active",C326,"")</f>
        <v/>
      </c>
      <c r="D327" s="5" t="str">
        <f>IF(Amortization[[#This Row],[Column1]]="active",-PPMT(('Input Data'!$C$10/'Input Data'!$C$12),B327,('Input Data'!$C$11*'Input Data'!$C$12),'Input Data'!$C$8),"")</f>
        <v/>
      </c>
      <c r="E327" s="5" t="str">
        <f>IF(Amortization[[#This Row],[Column1]]="active",C327-D327,"")</f>
        <v/>
      </c>
      <c r="F327" s="5" t="str">
        <f>IF(Amortization[[#This Row],[Column1]]="active",ROUND(($F326-D327),2),"")</f>
        <v/>
      </c>
      <c r="G327" t="str">
        <f>IF(Amortization[[#This Row],[Payment '#]]&gt;('Input Data'!$C$11*'Input Data'!$C$12),"paid","active")</f>
        <v>paid</v>
      </c>
    </row>
    <row r="328" spans="2:7" x14ac:dyDescent="0.25">
      <c r="B328" s="8">
        <f t="shared" si="5"/>
        <v>324</v>
      </c>
      <c r="C328" s="5" t="str">
        <f>IF(Amortization[[#This Row],[Column1]]="active",C327,"")</f>
        <v/>
      </c>
      <c r="D328" s="5" t="str">
        <f>IF(Amortization[[#This Row],[Column1]]="active",-PPMT(('Input Data'!$C$10/'Input Data'!$C$12),B328,('Input Data'!$C$11*'Input Data'!$C$12),'Input Data'!$C$8),"")</f>
        <v/>
      </c>
      <c r="E328" s="5" t="str">
        <f>IF(Amortization[[#This Row],[Column1]]="active",C328-D328,"")</f>
        <v/>
      </c>
      <c r="F328" s="5" t="str">
        <f>IF(Amortization[[#This Row],[Column1]]="active",ROUND(($F327-D328),2),"")</f>
        <v/>
      </c>
      <c r="G328" t="str">
        <f>IF(Amortization[[#This Row],[Payment '#]]&gt;('Input Data'!$C$11*'Input Data'!$C$12),"paid","active")</f>
        <v>paid</v>
      </c>
    </row>
    <row r="329" spans="2:7" x14ac:dyDescent="0.25">
      <c r="B329" s="8">
        <f t="shared" si="5"/>
        <v>325</v>
      </c>
      <c r="C329" s="5" t="str">
        <f>IF(Amortization[[#This Row],[Column1]]="active",C328,"")</f>
        <v/>
      </c>
      <c r="D329" s="5" t="str">
        <f>IF(Amortization[[#This Row],[Column1]]="active",-PPMT(('Input Data'!$C$10/'Input Data'!$C$12),B329,('Input Data'!$C$11*'Input Data'!$C$12),'Input Data'!$C$8),"")</f>
        <v/>
      </c>
      <c r="E329" s="5" t="str">
        <f>IF(Amortization[[#This Row],[Column1]]="active",C329-D329,"")</f>
        <v/>
      </c>
      <c r="F329" s="5" t="str">
        <f>IF(Amortization[[#This Row],[Column1]]="active",ROUND(($F328-D329),2),"")</f>
        <v/>
      </c>
      <c r="G329" t="str">
        <f>IF(Amortization[[#This Row],[Payment '#]]&gt;('Input Data'!$C$11*'Input Data'!$C$12),"paid","active")</f>
        <v>paid</v>
      </c>
    </row>
    <row r="330" spans="2:7" x14ac:dyDescent="0.25">
      <c r="B330" s="8">
        <f t="shared" si="5"/>
        <v>326</v>
      </c>
      <c r="C330" s="5" t="str">
        <f>IF(Amortization[[#This Row],[Column1]]="active",C329,"")</f>
        <v/>
      </c>
      <c r="D330" s="5" t="str">
        <f>IF(Amortization[[#This Row],[Column1]]="active",-PPMT(('Input Data'!$C$10/'Input Data'!$C$12),B330,('Input Data'!$C$11*'Input Data'!$C$12),'Input Data'!$C$8),"")</f>
        <v/>
      </c>
      <c r="E330" s="5" t="str">
        <f>IF(Amortization[[#This Row],[Column1]]="active",C330-D330,"")</f>
        <v/>
      </c>
      <c r="F330" s="5" t="str">
        <f>IF(Amortization[[#This Row],[Column1]]="active",ROUND(($F329-D330),2),"")</f>
        <v/>
      </c>
      <c r="G330" t="str">
        <f>IF(Amortization[[#This Row],[Payment '#]]&gt;('Input Data'!$C$11*'Input Data'!$C$12),"paid","active")</f>
        <v>paid</v>
      </c>
    </row>
    <row r="331" spans="2:7" x14ac:dyDescent="0.25">
      <c r="B331" s="8">
        <f t="shared" si="5"/>
        <v>327</v>
      </c>
      <c r="C331" s="5" t="str">
        <f>IF(Amortization[[#This Row],[Column1]]="active",C330,"")</f>
        <v/>
      </c>
      <c r="D331" s="5" t="str">
        <f>IF(Amortization[[#This Row],[Column1]]="active",-PPMT(('Input Data'!$C$10/'Input Data'!$C$12),B331,('Input Data'!$C$11*'Input Data'!$C$12),'Input Data'!$C$8),"")</f>
        <v/>
      </c>
      <c r="E331" s="5" t="str">
        <f>IF(Amortization[[#This Row],[Column1]]="active",C331-D331,"")</f>
        <v/>
      </c>
      <c r="F331" s="5" t="str">
        <f>IF(Amortization[[#This Row],[Column1]]="active",ROUND(($F330-D331),2),"")</f>
        <v/>
      </c>
      <c r="G331" t="str">
        <f>IF(Amortization[[#This Row],[Payment '#]]&gt;('Input Data'!$C$11*'Input Data'!$C$12),"paid","active")</f>
        <v>paid</v>
      </c>
    </row>
    <row r="332" spans="2:7" x14ac:dyDescent="0.25">
      <c r="B332" s="8">
        <f t="shared" si="5"/>
        <v>328</v>
      </c>
      <c r="C332" s="5" t="str">
        <f>IF(Amortization[[#This Row],[Column1]]="active",C331,"")</f>
        <v/>
      </c>
      <c r="D332" s="5" t="str">
        <f>IF(Amortization[[#This Row],[Column1]]="active",-PPMT(('Input Data'!$C$10/'Input Data'!$C$12),B332,('Input Data'!$C$11*'Input Data'!$C$12),'Input Data'!$C$8),"")</f>
        <v/>
      </c>
      <c r="E332" s="5" t="str">
        <f>IF(Amortization[[#This Row],[Column1]]="active",C332-D332,"")</f>
        <v/>
      </c>
      <c r="F332" s="5" t="str">
        <f>IF(Amortization[[#This Row],[Column1]]="active",ROUND(($F331-D332),2),"")</f>
        <v/>
      </c>
      <c r="G332" t="str">
        <f>IF(Amortization[[#This Row],[Payment '#]]&gt;('Input Data'!$C$11*'Input Data'!$C$12),"paid","active")</f>
        <v>paid</v>
      </c>
    </row>
    <row r="333" spans="2:7" x14ac:dyDescent="0.25">
      <c r="B333" s="8">
        <f t="shared" si="5"/>
        <v>329</v>
      </c>
      <c r="C333" s="5" t="str">
        <f>IF(Amortization[[#This Row],[Column1]]="active",C332,"")</f>
        <v/>
      </c>
      <c r="D333" s="5" t="str">
        <f>IF(Amortization[[#This Row],[Column1]]="active",-PPMT(('Input Data'!$C$10/'Input Data'!$C$12),B333,('Input Data'!$C$11*'Input Data'!$C$12),'Input Data'!$C$8),"")</f>
        <v/>
      </c>
      <c r="E333" s="5" t="str">
        <f>IF(Amortization[[#This Row],[Column1]]="active",C333-D333,"")</f>
        <v/>
      </c>
      <c r="F333" s="5" t="str">
        <f>IF(Amortization[[#This Row],[Column1]]="active",ROUND(($F332-D333),2),"")</f>
        <v/>
      </c>
      <c r="G333" t="str">
        <f>IF(Amortization[[#This Row],[Payment '#]]&gt;('Input Data'!$C$11*'Input Data'!$C$12),"paid","active")</f>
        <v>paid</v>
      </c>
    </row>
    <row r="334" spans="2:7" x14ac:dyDescent="0.25">
      <c r="B334" s="8">
        <f t="shared" si="5"/>
        <v>330</v>
      </c>
      <c r="C334" s="5" t="str">
        <f>IF(Amortization[[#This Row],[Column1]]="active",C333,"")</f>
        <v/>
      </c>
      <c r="D334" s="5" t="str">
        <f>IF(Amortization[[#This Row],[Column1]]="active",-PPMT(('Input Data'!$C$10/'Input Data'!$C$12),B334,('Input Data'!$C$11*'Input Data'!$C$12),'Input Data'!$C$8),"")</f>
        <v/>
      </c>
      <c r="E334" s="5" t="str">
        <f>IF(Amortization[[#This Row],[Column1]]="active",C334-D334,"")</f>
        <v/>
      </c>
      <c r="F334" s="5" t="str">
        <f>IF(Amortization[[#This Row],[Column1]]="active",ROUND(($F333-D334),2),"")</f>
        <v/>
      </c>
      <c r="G334" t="str">
        <f>IF(Amortization[[#This Row],[Payment '#]]&gt;('Input Data'!$C$11*'Input Data'!$C$12),"paid","active")</f>
        <v>paid</v>
      </c>
    </row>
    <row r="335" spans="2:7" x14ac:dyDescent="0.25">
      <c r="B335" s="8">
        <f t="shared" si="5"/>
        <v>331</v>
      </c>
      <c r="C335" s="5" t="str">
        <f>IF(Amortization[[#This Row],[Column1]]="active",C334,"")</f>
        <v/>
      </c>
      <c r="D335" s="5" t="str">
        <f>IF(Amortization[[#This Row],[Column1]]="active",-PPMT(('Input Data'!$C$10/'Input Data'!$C$12),B335,('Input Data'!$C$11*'Input Data'!$C$12),'Input Data'!$C$8),"")</f>
        <v/>
      </c>
      <c r="E335" s="5" t="str">
        <f>IF(Amortization[[#This Row],[Column1]]="active",C335-D335,"")</f>
        <v/>
      </c>
      <c r="F335" s="5" t="str">
        <f>IF(Amortization[[#This Row],[Column1]]="active",ROUND(($F334-D335),2),"")</f>
        <v/>
      </c>
      <c r="G335" t="str">
        <f>IF(Amortization[[#This Row],[Payment '#]]&gt;('Input Data'!$C$11*'Input Data'!$C$12),"paid","active")</f>
        <v>paid</v>
      </c>
    </row>
    <row r="336" spans="2:7" x14ac:dyDescent="0.25">
      <c r="B336" s="8">
        <f t="shared" si="5"/>
        <v>332</v>
      </c>
      <c r="C336" s="5" t="str">
        <f>IF(Amortization[[#This Row],[Column1]]="active",C335,"")</f>
        <v/>
      </c>
      <c r="D336" s="5" t="str">
        <f>IF(Amortization[[#This Row],[Column1]]="active",-PPMT(('Input Data'!$C$10/'Input Data'!$C$12),B336,('Input Data'!$C$11*'Input Data'!$C$12),'Input Data'!$C$8),"")</f>
        <v/>
      </c>
      <c r="E336" s="5" t="str">
        <f>IF(Amortization[[#This Row],[Column1]]="active",C336-D336,"")</f>
        <v/>
      </c>
      <c r="F336" s="5" t="str">
        <f>IF(Amortization[[#This Row],[Column1]]="active",ROUND(($F335-D336),2),"")</f>
        <v/>
      </c>
      <c r="G336" t="str">
        <f>IF(Amortization[[#This Row],[Payment '#]]&gt;('Input Data'!$C$11*'Input Data'!$C$12),"paid","active")</f>
        <v>paid</v>
      </c>
    </row>
    <row r="337" spans="2:7" x14ac:dyDescent="0.25">
      <c r="B337" s="8">
        <f t="shared" si="5"/>
        <v>333</v>
      </c>
      <c r="C337" s="5" t="str">
        <f>IF(Amortization[[#This Row],[Column1]]="active",C336,"")</f>
        <v/>
      </c>
      <c r="D337" s="5" t="str">
        <f>IF(Amortization[[#This Row],[Column1]]="active",-PPMT(('Input Data'!$C$10/'Input Data'!$C$12),B337,('Input Data'!$C$11*'Input Data'!$C$12),'Input Data'!$C$8),"")</f>
        <v/>
      </c>
      <c r="E337" s="5" t="str">
        <f>IF(Amortization[[#This Row],[Column1]]="active",C337-D337,"")</f>
        <v/>
      </c>
      <c r="F337" s="5" t="str">
        <f>IF(Amortization[[#This Row],[Column1]]="active",ROUND(($F336-D337),2),"")</f>
        <v/>
      </c>
      <c r="G337" t="str">
        <f>IF(Amortization[[#This Row],[Payment '#]]&gt;('Input Data'!$C$11*'Input Data'!$C$12),"paid","active")</f>
        <v>paid</v>
      </c>
    </row>
    <row r="338" spans="2:7" x14ac:dyDescent="0.25">
      <c r="B338" s="8">
        <f t="shared" si="5"/>
        <v>334</v>
      </c>
      <c r="C338" s="5" t="str">
        <f>IF(Amortization[[#This Row],[Column1]]="active",C337,"")</f>
        <v/>
      </c>
      <c r="D338" s="5" t="str">
        <f>IF(Amortization[[#This Row],[Column1]]="active",-PPMT(('Input Data'!$C$10/'Input Data'!$C$12),B338,('Input Data'!$C$11*'Input Data'!$C$12),'Input Data'!$C$8),"")</f>
        <v/>
      </c>
      <c r="E338" s="5" t="str">
        <f>IF(Amortization[[#This Row],[Column1]]="active",C338-D338,"")</f>
        <v/>
      </c>
      <c r="F338" s="5" t="str">
        <f>IF(Amortization[[#This Row],[Column1]]="active",ROUND(($F337-D338),2),"")</f>
        <v/>
      </c>
      <c r="G338" t="str">
        <f>IF(Amortization[[#This Row],[Payment '#]]&gt;('Input Data'!$C$11*'Input Data'!$C$12),"paid","active")</f>
        <v>paid</v>
      </c>
    </row>
    <row r="339" spans="2:7" x14ac:dyDescent="0.25">
      <c r="B339" s="8">
        <f t="shared" si="5"/>
        <v>335</v>
      </c>
      <c r="C339" s="5" t="str">
        <f>IF(Amortization[[#This Row],[Column1]]="active",C338,"")</f>
        <v/>
      </c>
      <c r="D339" s="5" t="str">
        <f>IF(Amortization[[#This Row],[Column1]]="active",-PPMT(('Input Data'!$C$10/'Input Data'!$C$12),B339,('Input Data'!$C$11*'Input Data'!$C$12),'Input Data'!$C$8),"")</f>
        <v/>
      </c>
      <c r="E339" s="5" t="str">
        <f>IF(Amortization[[#This Row],[Column1]]="active",C339-D339,"")</f>
        <v/>
      </c>
      <c r="F339" s="5" t="str">
        <f>IF(Amortization[[#This Row],[Column1]]="active",ROUND(($F338-D339),2),"")</f>
        <v/>
      </c>
      <c r="G339" t="str">
        <f>IF(Amortization[[#This Row],[Payment '#]]&gt;('Input Data'!$C$11*'Input Data'!$C$12),"paid","active")</f>
        <v>paid</v>
      </c>
    </row>
    <row r="340" spans="2:7" x14ac:dyDescent="0.25">
      <c r="B340" s="8">
        <f t="shared" si="5"/>
        <v>336</v>
      </c>
      <c r="C340" s="5" t="str">
        <f>IF(Amortization[[#This Row],[Column1]]="active",C339,"")</f>
        <v/>
      </c>
      <c r="D340" s="5" t="str">
        <f>IF(Amortization[[#This Row],[Column1]]="active",-PPMT(('Input Data'!$C$10/'Input Data'!$C$12),B340,('Input Data'!$C$11*'Input Data'!$C$12),'Input Data'!$C$8),"")</f>
        <v/>
      </c>
      <c r="E340" s="5" t="str">
        <f>IF(Amortization[[#This Row],[Column1]]="active",C340-D340,"")</f>
        <v/>
      </c>
      <c r="F340" s="5" t="str">
        <f>IF(Amortization[[#This Row],[Column1]]="active",ROUND(($F339-D340),2),"")</f>
        <v/>
      </c>
      <c r="G340" t="str">
        <f>IF(Amortization[[#This Row],[Payment '#]]&gt;('Input Data'!$C$11*'Input Data'!$C$12),"paid","active")</f>
        <v>paid</v>
      </c>
    </row>
    <row r="341" spans="2:7" x14ac:dyDescent="0.25">
      <c r="B341" s="8">
        <f t="shared" si="5"/>
        <v>337</v>
      </c>
      <c r="C341" s="5" t="str">
        <f>IF(Amortization[[#This Row],[Column1]]="active",C340,"")</f>
        <v/>
      </c>
      <c r="D341" s="5" t="str">
        <f>IF(Amortization[[#This Row],[Column1]]="active",-PPMT(('Input Data'!$C$10/'Input Data'!$C$12),B341,('Input Data'!$C$11*'Input Data'!$C$12),'Input Data'!$C$8),"")</f>
        <v/>
      </c>
      <c r="E341" s="5" t="str">
        <f>IF(Amortization[[#This Row],[Column1]]="active",C341-D341,"")</f>
        <v/>
      </c>
      <c r="F341" s="5" t="str">
        <f>IF(Amortization[[#This Row],[Column1]]="active",ROUND(($F340-D341),2),"")</f>
        <v/>
      </c>
      <c r="G341" t="str">
        <f>IF(Amortization[[#This Row],[Payment '#]]&gt;('Input Data'!$C$11*'Input Data'!$C$12),"paid","active")</f>
        <v>paid</v>
      </c>
    </row>
    <row r="342" spans="2:7" x14ac:dyDescent="0.25">
      <c r="B342" s="8">
        <f t="shared" si="5"/>
        <v>338</v>
      </c>
      <c r="C342" s="5" t="str">
        <f>IF(Amortization[[#This Row],[Column1]]="active",C341,"")</f>
        <v/>
      </c>
      <c r="D342" s="5" t="str">
        <f>IF(Amortization[[#This Row],[Column1]]="active",-PPMT(('Input Data'!$C$10/'Input Data'!$C$12),B342,('Input Data'!$C$11*'Input Data'!$C$12),'Input Data'!$C$8),"")</f>
        <v/>
      </c>
      <c r="E342" s="5" t="str">
        <f>IF(Amortization[[#This Row],[Column1]]="active",C342-D342,"")</f>
        <v/>
      </c>
      <c r="F342" s="5" t="str">
        <f>IF(Amortization[[#This Row],[Column1]]="active",ROUND(($F341-D342),2),"")</f>
        <v/>
      </c>
      <c r="G342" t="str">
        <f>IF(Amortization[[#This Row],[Payment '#]]&gt;('Input Data'!$C$11*'Input Data'!$C$12),"paid","active")</f>
        <v>paid</v>
      </c>
    </row>
    <row r="343" spans="2:7" x14ac:dyDescent="0.25">
      <c r="B343" s="8">
        <f t="shared" si="5"/>
        <v>339</v>
      </c>
      <c r="C343" s="5" t="str">
        <f>IF(Amortization[[#This Row],[Column1]]="active",C342,"")</f>
        <v/>
      </c>
      <c r="D343" s="5" t="str">
        <f>IF(Amortization[[#This Row],[Column1]]="active",-PPMT(('Input Data'!$C$10/'Input Data'!$C$12),B343,('Input Data'!$C$11*'Input Data'!$C$12),'Input Data'!$C$8),"")</f>
        <v/>
      </c>
      <c r="E343" s="5" t="str">
        <f>IF(Amortization[[#This Row],[Column1]]="active",C343-D343,"")</f>
        <v/>
      </c>
      <c r="F343" s="5" t="str">
        <f>IF(Amortization[[#This Row],[Column1]]="active",ROUND(($F342-D343),2),"")</f>
        <v/>
      </c>
      <c r="G343" t="str">
        <f>IF(Amortization[[#This Row],[Payment '#]]&gt;('Input Data'!$C$11*'Input Data'!$C$12),"paid","active")</f>
        <v>paid</v>
      </c>
    </row>
    <row r="344" spans="2:7" x14ac:dyDescent="0.25">
      <c r="B344" s="8">
        <f t="shared" si="5"/>
        <v>340</v>
      </c>
      <c r="C344" s="5" t="str">
        <f>IF(Amortization[[#This Row],[Column1]]="active",C343,"")</f>
        <v/>
      </c>
      <c r="D344" s="5" t="str">
        <f>IF(Amortization[[#This Row],[Column1]]="active",-PPMT(('Input Data'!$C$10/'Input Data'!$C$12),B344,('Input Data'!$C$11*'Input Data'!$C$12),'Input Data'!$C$8),"")</f>
        <v/>
      </c>
      <c r="E344" s="5" t="str">
        <f>IF(Amortization[[#This Row],[Column1]]="active",C344-D344,"")</f>
        <v/>
      </c>
      <c r="F344" s="5" t="str">
        <f>IF(Amortization[[#This Row],[Column1]]="active",ROUND(($F343-D344),2),"")</f>
        <v/>
      </c>
      <c r="G344" t="str">
        <f>IF(Amortization[[#This Row],[Payment '#]]&gt;('Input Data'!$C$11*'Input Data'!$C$12),"paid","active")</f>
        <v>paid</v>
      </c>
    </row>
    <row r="345" spans="2:7" x14ac:dyDescent="0.25">
      <c r="B345" s="8">
        <f t="shared" si="5"/>
        <v>341</v>
      </c>
      <c r="C345" s="5" t="str">
        <f>IF(Amortization[[#This Row],[Column1]]="active",C344,"")</f>
        <v/>
      </c>
      <c r="D345" s="5" t="str">
        <f>IF(Amortization[[#This Row],[Column1]]="active",-PPMT(('Input Data'!$C$10/'Input Data'!$C$12),B345,('Input Data'!$C$11*'Input Data'!$C$12),'Input Data'!$C$8),"")</f>
        <v/>
      </c>
      <c r="E345" s="5" t="str">
        <f>IF(Amortization[[#This Row],[Column1]]="active",C345-D345,"")</f>
        <v/>
      </c>
      <c r="F345" s="5" t="str">
        <f>IF(Amortization[[#This Row],[Column1]]="active",ROUND(($F344-D345),2),"")</f>
        <v/>
      </c>
      <c r="G345" t="str">
        <f>IF(Amortization[[#This Row],[Payment '#]]&gt;('Input Data'!$C$11*'Input Data'!$C$12),"paid","active")</f>
        <v>paid</v>
      </c>
    </row>
    <row r="346" spans="2:7" x14ac:dyDescent="0.25">
      <c r="B346" s="8">
        <f t="shared" si="5"/>
        <v>342</v>
      </c>
      <c r="C346" s="5" t="str">
        <f>IF(Amortization[[#This Row],[Column1]]="active",C345,"")</f>
        <v/>
      </c>
      <c r="D346" s="5" t="str">
        <f>IF(Amortization[[#This Row],[Column1]]="active",-PPMT(('Input Data'!$C$10/'Input Data'!$C$12),B346,('Input Data'!$C$11*'Input Data'!$C$12),'Input Data'!$C$8),"")</f>
        <v/>
      </c>
      <c r="E346" s="5" t="str">
        <f>IF(Amortization[[#This Row],[Column1]]="active",C346-D346,"")</f>
        <v/>
      </c>
      <c r="F346" s="5" t="str">
        <f>IF(Amortization[[#This Row],[Column1]]="active",ROUND(($F345-D346),2),"")</f>
        <v/>
      </c>
      <c r="G346" t="str">
        <f>IF(Amortization[[#This Row],[Payment '#]]&gt;('Input Data'!$C$11*'Input Data'!$C$12),"paid","active")</f>
        <v>paid</v>
      </c>
    </row>
    <row r="347" spans="2:7" x14ac:dyDescent="0.25">
      <c r="B347" s="8">
        <f t="shared" si="5"/>
        <v>343</v>
      </c>
      <c r="C347" s="5" t="str">
        <f>IF(Amortization[[#This Row],[Column1]]="active",C346,"")</f>
        <v/>
      </c>
      <c r="D347" s="5" t="str">
        <f>IF(Amortization[[#This Row],[Column1]]="active",-PPMT(('Input Data'!$C$10/'Input Data'!$C$12),B347,('Input Data'!$C$11*'Input Data'!$C$12),'Input Data'!$C$8),"")</f>
        <v/>
      </c>
      <c r="E347" s="5" t="str">
        <f>IF(Amortization[[#This Row],[Column1]]="active",C347-D347,"")</f>
        <v/>
      </c>
      <c r="F347" s="5" t="str">
        <f>IF(Amortization[[#This Row],[Column1]]="active",ROUND(($F346-D347),2),"")</f>
        <v/>
      </c>
      <c r="G347" t="str">
        <f>IF(Amortization[[#This Row],[Payment '#]]&gt;('Input Data'!$C$11*'Input Data'!$C$12),"paid","active")</f>
        <v>paid</v>
      </c>
    </row>
    <row r="348" spans="2:7" x14ac:dyDescent="0.25">
      <c r="B348" s="8">
        <f t="shared" si="5"/>
        <v>344</v>
      </c>
      <c r="C348" s="5" t="str">
        <f>IF(Amortization[[#This Row],[Column1]]="active",C347,"")</f>
        <v/>
      </c>
      <c r="D348" s="5" t="str">
        <f>IF(Amortization[[#This Row],[Column1]]="active",-PPMT(('Input Data'!$C$10/'Input Data'!$C$12),B348,('Input Data'!$C$11*'Input Data'!$C$12),'Input Data'!$C$8),"")</f>
        <v/>
      </c>
      <c r="E348" s="5" t="str">
        <f>IF(Amortization[[#This Row],[Column1]]="active",C348-D348,"")</f>
        <v/>
      </c>
      <c r="F348" s="5" t="str">
        <f>IF(Amortization[[#This Row],[Column1]]="active",ROUND(($F347-D348),2),"")</f>
        <v/>
      </c>
      <c r="G348" t="str">
        <f>IF(Amortization[[#This Row],[Payment '#]]&gt;('Input Data'!$C$11*'Input Data'!$C$12),"paid","active")</f>
        <v>paid</v>
      </c>
    </row>
    <row r="349" spans="2:7" x14ac:dyDescent="0.25">
      <c r="B349" s="8">
        <f t="shared" si="5"/>
        <v>345</v>
      </c>
      <c r="C349" s="5" t="str">
        <f>IF(Amortization[[#This Row],[Column1]]="active",C348,"")</f>
        <v/>
      </c>
      <c r="D349" s="5" t="str">
        <f>IF(Amortization[[#This Row],[Column1]]="active",-PPMT(('Input Data'!$C$10/'Input Data'!$C$12),B349,('Input Data'!$C$11*'Input Data'!$C$12),'Input Data'!$C$8),"")</f>
        <v/>
      </c>
      <c r="E349" s="5" t="str">
        <f>IF(Amortization[[#This Row],[Column1]]="active",C349-D349,"")</f>
        <v/>
      </c>
      <c r="F349" s="5" t="str">
        <f>IF(Amortization[[#This Row],[Column1]]="active",ROUND(($F348-D349),2),"")</f>
        <v/>
      </c>
      <c r="G349" t="str">
        <f>IF(Amortization[[#This Row],[Payment '#]]&gt;('Input Data'!$C$11*'Input Data'!$C$12),"paid","active")</f>
        <v>paid</v>
      </c>
    </row>
    <row r="350" spans="2:7" x14ac:dyDescent="0.25">
      <c r="B350" s="8">
        <f t="shared" si="5"/>
        <v>346</v>
      </c>
      <c r="C350" s="5" t="str">
        <f>IF(Amortization[[#This Row],[Column1]]="active",C349,"")</f>
        <v/>
      </c>
      <c r="D350" s="5" t="str">
        <f>IF(Amortization[[#This Row],[Column1]]="active",-PPMT(('Input Data'!$C$10/'Input Data'!$C$12),B350,('Input Data'!$C$11*'Input Data'!$C$12),'Input Data'!$C$8),"")</f>
        <v/>
      </c>
      <c r="E350" s="5" t="str">
        <f>IF(Amortization[[#This Row],[Column1]]="active",C350-D350,"")</f>
        <v/>
      </c>
      <c r="F350" s="5" t="str">
        <f>IF(Amortization[[#This Row],[Column1]]="active",ROUND(($F349-D350),2),"")</f>
        <v/>
      </c>
      <c r="G350" t="str">
        <f>IF(Amortization[[#This Row],[Payment '#]]&gt;('Input Data'!$C$11*'Input Data'!$C$12),"paid","active")</f>
        <v>paid</v>
      </c>
    </row>
    <row r="351" spans="2:7" x14ac:dyDescent="0.25">
      <c r="B351" s="8">
        <f t="shared" si="5"/>
        <v>347</v>
      </c>
      <c r="C351" s="5" t="str">
        <f>IF(Amortization[[#This Row],[Column1]]="active",C350,"")</f>
        <v/>
      </c>
      <c r="D351" s="5" t="str">
        <f>IF(Amortization[[#This Row],[Column1]]="active",-PPMT(('Input Data'!$C$10/'Input Data'!$C$12),B351,('Input Data'!$C$11*'Input Data'!$C$12),'Input Data'!$C$8),"")</f>
        <v/>
      </c>
      <c r="E351" s="5" t="str">
        <f>IF(Amortization[[#This Row],[Column1]]="active",C351-D351,"")</f>
        <v/>
      </c>
      <c r="F351" s="5" t="str">
        <f>IF(Amortization[[#This Row],[Column1]]="active",ROUND(($F350-D351),2),"")</f>
        <v/>
      </c>
      <c r="G351" t="str">
        <f>IF(Amortization[[#This Row],[Payment '#]]&gt;('Input Data'!$C$11*'Input Data'!$C$12),"paid","active")</f>
        <v>paid</v>
      </c>
    </row>
    <row r="352" spans="2:7" x14ac:dyDescent="0.25">
      <c r="B352" s="8">
        <f t="shared" si="5"/>
        <v>348</v>
      </c>
      <c r="C352" s="5" t="str">
        <f>IF(Amortization[[#This Row],[Column1]]="active",C351,"")</f>
        <v/>
      </c>
      <c r="D352" s="5" t="str">
        <f>IF(Amortization[[#This Row],[Column1]]="active",-PPMT(('Input Data'!$C$10/'Input Data'!$C$12),B352,('Input Data'!$C$11*'Input Data'!$C$12),'Input Data'!$C$8),"")</f>
        <v/>
      </c>
      <c r="E352" s="5" t="str">
        <f>IF(Amortization[[#This Row],[Column1]]="active",C352-D352,"")</f>
        <v/>
      </c>
      <c r="F352" s="5" t="str">
        <f>IF(Amortization[[#This Row],[Column1]]="active",ROUND(($F351-D352),2),"")</f>
        <v/>
      </c>
      <c r="G352" t="str">
        <f>IF(Amortization[[#This Row],[Payment '#]]&gt;('Input Data'!$C$11*'Input Data'!$C$12),"paid","active")</f>
        <v>paid</v>
      </c>
    </row>
    <row r="353" spans="2:7" x14ac:dyDescent="0.25">
      <c r="B353" s="8">
        <f t="shared" si="5"/>
        <v>349</v>
      </c>
      <c r="C353" s="5" t="str">
        <f>IF(Amortization[[#This Row],[Column1]]="active",C352,"")</f>
        <v/>
      </c>
      <c r="D353" s="5" t="str">
        <f>IF(Amortization[[#This Row],[Column1]]="active",-PPMT(('Input Data'!$C$10/'Input Data'!$C$12),B353,('Input Data'!$C$11*'Input Data'!$C$12),'Input Data'!$C$8),"")</f>
        <v/>
      </c>
      <c r="E353" s="5" t="str">
        <f>IF(Amortization[[#This Row],[Column1]]="active",C353-D353,"")</f>
        <v/>
      </c>
      <c r="F353" s="5" t="str">
        <f>IF(Amortization[[#This Row],[Column1]]="active",ROUND(($F352-D353),2),"")</f>
        <v/>
      </c>
      <c r="G353" t="str">
        <f>IF(Amortization[[#This Row],[Payment '#]]&gt;('Input Data'!$C$11*'Input Data'!$C$12),"paid","active")</f>
        <v>paid</v>
      </c>
    </row>
    <row r="354" spans="2:7" x14ac:dyDescent="0.25">
      <c r="B354" s="8">
        <f t="shared" si="5"/>
        <v>350</v>
      </c>
      <c r="C354" s="5" t="str">
        <f>IF(Amortization[[#This Row],[Column1]]="active",C353,"")</f>
        <v/>
      </c>
      <c r="D354" s="5" t="str">
        <f>IF(Amortization[[#This Row],[Column1]]="active",-PPMT(('Input Data'!$C$10/'Input Data'!$C$12),B354,('Input Data'!$C$11*'Input Data'!$C$12),'Input Data'!$C$8),"")</f>
        <v/>
      </c>
      <c r="E354" s="5" t="str">
        <f>IF(Amortization[[#This Row],[Column1]]="active",C354-D354,"")</f>
        <v/>
      </c>
      <c r="F354" s="5" t="str">
        <f>IF(Amortization[[#This Row],[Column1]]="active",ROUND(($F353-D354),2),"")</f>
        <v/>
      </c>
      <c r="G354" t="str">
        <f>IF(Amortization[[#This Row],[Payment '#]]&gt;('Input Data'!$C$11*'Input Data'!$C$12),"paid","active")</f>
        <v>paid</v>
      </c>
    </row>
    <row r="355" spans="2:7" x14ac:dyDescent="0.25">
      <c r="B355" s="8">
        <f t="shared" si="5"/>
        <v>351</v>
      </c>
      <c r="C355" s="5" t="str">
        <f>IF(Amortization[[#This Row],[Column1]]="active",C354,"")</f>
        <v/>
      </c>
      <c r="D355" s="5" t="str">
        <f>IF(Amortization[[#This Row],[Column1]]="active",-PPMT(('Input Data'!$C$10/'Input Data'!$C$12),B355,('Input Data'!$C$11*'Input Data'!$C$12),'Input Data'!$C$8),"")</f>
        <v/>
      </c>
      <c r="E355" s="5" t="str">
        <f>IF(Amortization[[#This Row],[Column1]]="active",C355-D355,"")</f>
        <v/>
      </c>
      <c r="F355" s="5" t="str">
        <f>IF(Amortization[[#This Row],[Column1]]="active",ROUND(($F354-D355),2),"")</f>
        <v/>
      </c>
      <c r="G355" t="str">
        <f>IF(Amortization[[#This Row],[Payment '#]]&gt;('Input Data'!$C$11*'Input Data'!$C$12),"paid","active")</f>
        <v>paid</v>
      </c>
    </row>
    <row r="356" spans="2:7" x14ac:dyDescent="0.25">
      <c r="B356" s="8">
        <f t="shared" si="5"/>
        <v>352</v>
      </c>
      <c r="C356" s="5" t="str">
        <f>IF(Amortization[[#This Row],[Column1]]="active",C355,"")</f>
        <v/>
      </c>
      <c r="D356" s="5" t="str">
        <f>IF(Amortization[[#This Row],[Column1]]="active",-PPMT(('Input Data'!$C$10/'Input Data'!$C$12),B356,('Input Data'!$C$11*'Input Data'!$C$12),'Input Data'!$C$8),"")</f>
        <v/>
      </c>
      <c r="E356" s="5" t="str">
        <f>IF(Amortization[[#This Row],[Column1]]="active",C356-D356,"")</f>
        <v/>
      </c>
      <c r="F356" s="5" t="str">
        <f>IF(Amortization[[#This Row],[Column1]]="active",ROUND(($F355-D356),2),"")</f>
        <v/>
      </c>
      <c r="G356" t="str">
        <f>IF(Amortization[[#This Row],[Payment '#]]&gt;('Input Data'!$C$11*'Input Data'!$C$12),"paid","active")</f>
        <v>paid</v>
      </c>
    </row>
    <row r="357" spans="2:7" x14ac:dyDescent="0.25">
      <c r="B357" s="8">
        <f t="shared" si="5"/>
        <v>353</v>
      </c>
      <c r="C357" s="5" t="str">
        <f>IF(Amortization[[#This Row],[Column1]]="active",C356,"")</f>
        <v/>
      </c>
      <c r="D357" s="5" t="str">
        <f>IF(Amortization[[#This Row],[Column1]]="active",-PPMT(('Input Data'!$C$10/'Input Data'!$C$12),B357,('Input Data'!$C$11*'Input Data'!$C$12),'Input Data'!$C$8),"")</f>
        <v/>
      </c>
      <c r="E357" s="5" t="str">
        <f>IF(Amortization[[#This Row],[Column1]]="active",C357-D357,"")</f>
        <v/>
      </c>
      <c r="F357" s="5" t="str">
        <f>IF(Amortization[[#This Row],[Column1]]="active",ROUND(($F356-D357),2),"")</f>
        <v/>
      </c>
      <c r="G357" t="str">
        <f>IF(Amortization[[#This Row],[Payment '#]]&gt;('Input Data'!$C$11*'Input Data'!$C$12),"paid","active")</f>
        <v>paid</v>
      </c>
    </row>
    <row r="358" spans="2:7" x14ac:dyDescent="0.25">
      <c r="B358" s="8">
        <f t="shared" si="5"/>
        <v>354</v>
      </c>
      <c r="C358" s="5" t="str">
        <f>IF(Amortization[[#This Row],[Column1]]="active",C357,"")</f>
        <v/>
      </c>
      <c r="D358" s="5" t="str">
        <f>IF(Amortization[[#This Row],[Column1]]="active",-PPMT(('Input Data'!$C$10/'Input Data'!$C$12),B358,('Input Data'!$C$11*'Input Data'!$C$12),'Input Data'!$C$8),"")</f>
        <v/>
      </c>
      <c r="E358" s="5" t="str">
        <f>IF(Amortization[[#This Row],[Column1]]="active",C358-D358,"")</f>
        <v/>
      </c>
      <c r="F358" s="5" t="str">
        <f>IF(Amortization[[#This Row],[Column1]]="active",ROUND(($F357-D358),2),"")</f>
        <v/>
      </c>
      <c r="G358" t="str">
        <f>IF(Amortization[[#This Row],[Payment '#]]&gt;('Input Data'!$C$11*'Input Data'!$C$12),"paid","active")</f>
        <v>paid</v>
      </c>
    </row>
    <row r="359" spans="2:7" x14ac:dyDescent="0.25">
      <c r="B359" s="8">
        <f t="shared" si="5"/>
        <v>355</v>
      </c>
      <c r="C359" s="5" t="str">
        <f>IF(Amortization[[#This Row],[Column1]]="active",C358,"")</f>
        <v/>
      </c>
      <c r="D359" s="5" t="str">
        <f>IF(Amortization[[#This Row],[Column1]]="active",-PPMT(('Input Data'!$C$10/'Input Data'!$C$12),B359,('Input Data'!$C$11*'Input Data'!$C$12),'Input Data'!$C$8),"")</f>
        <v/>
      </c>
      <c r="E359" s="5" t="str">
        <f>IF(Amortization[[#This Row],[Column1]]="active",C359-D359,"")</f>
        <v/>
      </c>
      <c r="F359" s="5" t="str">
        <f>IF(Amortization[[#This Row],[Column1]]="active",ROUND(($F358-D359),2),"")</f>
        <v/>
      </c>
      <c r="G359" t="str">
        <f>IF(Amortization[[#This Row],[Payment '#]]&gt;('Input Data'!$C$11*'Input Data'!$C$12),"paid","active")</f>
        <v>paid</v>
      </c>
    </row>
    <row r="360" spans="2:7" x14ac:dyDescent="0.25">
      <c r="B360" s="8">
        <f t="shared" si="5"/>
        <v>356</v>
      </c>
      <c r="C360" s="5" t="str">
        <f>IF(Amortization[[#This Row],[Column1]]="active",C359,"")</f>
        <v/>
      </c>
      <c r="D360" s="5" t="str">
        <f>IF(Amortization[[#This Row],[Column1]]="active",-PPMT(('Input Data'!$C$10/'Input Data'!$C$12),B360,('Input Data'!$C$11*'Input Data'!$C$12),'Input Data'!$C$8),"")</f>
        <v/>
      </c>
      <c r="E360" s="5" t="str">
        <f>IF(Amortization[[#This Row],[Column1]]="active",C360-D360,"")</f>
        <v/>
      </c>
      <c r="F360" s="5" t="str">
        <f>IF(Amortization[[#This Row],[Column1]]="active",ROUND(($F359-D360),2),"")</f>
        <v/>
      </c>
      <c r="G360" t="str">
        <f>IF(Amortization[[#This Row],[Payment '#]]&gt;('Input Data'!$C$11*'Input Data'!$C$12),"paid","active")</f>
        <v>paid</v>
      </c>
    </row>
    <row r="361" spans="2:7" x14ac:dyDescent="0.25">
      <c r="B361" s="8">
        <f t="shared" si="5"/>
        <v>357</v>
      </c>
      <c r="C361" s="5" t="str">
        <f>IF(Amortization[[#This Row],[Column1]]="active",C360,"")</f>
        <v/>
      </c>
      <c r="D361" s="5" t="str">
        <f>IF(Amortization[[#This Row],[Column1]]="active",-PPMT(('Input Data'!$C$10/'Input Data'!$C$12),B361,('Input Data'!$C$11*'Input Data'!$C$12),'Input Data'!$C$8),"")</f>
        <v/>
      </c>
      <c r="E361" s="5" t="str">
        <f>IF(Amortization[[#This Row],[Column1]]="active",C361-D361,"")</f>
        <v/>
      </c>
      <c r="F361" s="5" t="str">
        <f>IF(Amortization[[#This Row],[Column1]]="active",ROUND(($F360-D361),2),"")</f>
        <v/>
      </c>
      <c r="G361" t="str">
        <f>IF(Amortization[[#This Row],[Payment '#]]&gt;('Input Data'!$C$11*'Input Data'!$C$12),"paid","active")</f>
        <v>paid</v>
      </c>
    </row>
    <row r="362" spans="2:7" x14ac:dyDescent="0.25">
      <c r="B362" s="8">
        <f t="shared" si="5"/>
        <v>358</v>
      </c>
      <c r="C362" s="5" t="str">
        <f>IF(Amortization[[#This Row],[Column1]]="active",C361,"")</f>
        <v/>
      </c>
      <c r="D362" s="5" t="str">
        <f>IF(Amortization[[#This Row],[Column1]]="active",-PPMT(('Input Data'!$C$10/'Input Data'!$C$12),B362,('Input Data'!$C$11*'Input Data'!$C$12),'Input Data'!$C$8),"")</f>
        <v/>
      </c>
      <c r="E362" s="5" t="str">
        <f>IF(Amortization[[#This Row],[Column1]]="active",C362-D362,"")</f>
        <v/>
      </c>
      <c r="F362" s="5" t="str">
        <f>IF(Amortization[[#This Row],[Column1]]="active",ROUND(($F361-D362),2),"")</f>
        <v/>
      </c>
      <c r="G362" t="str">
        <f>IF(Amortization[[#This Row],[Payment '#]]&gt;('Input Data'!$C$11*'Input Data'!$C$12),"paid","active")</f>
        <v>paid</v>
      </c>
    </row>
    <row r="363" spans="2:7" x14ac:dyDescent="0.25">
      <c r="B363" s="8">
        <f t="shared" si="5"/>
        <v>359</v>
      </c>
      <c r="C363" s="5" t="str">
        <f>IF(Amortization[[#This Row],[Column1]]="active",C362,"")</f>
        <v/>
      </c>
      <c r="D363" s="5" t="str">
        <f>IF(Amortization[[#This Row],[Column1]]="active",-PPMT(('Input Data'!$C$10/'Input Data'!$C$12),B363,('Input Data'!$C$11*'Input Data'!$C$12),'Input Data'!$C$8),"")</f>
        <v/>
      </c>
      <c r="E363" s="5" t="str">
        <f>IF(Amortization[[#This Row],[Column1]]="active",C363-D363,"")</f>
        <v/>
      </c>
      <c r="F363" s="5" t="str">
        <f>IF(Amortization[[#This Row],[Column1]]="active",ROUND(($F362-D363),2),"")</f>
        <v/>
      </c>
      <c r="G363" t="str">
        <f>IF(Amortization[[#This Row],[Payment '#]]&gt;('Input Data'!$C$11*'Input Data'!$C$12),"paid","active")</f>
        <v>paid</v>
      </c>
    </row>
    <row r="364" spans="2:7" x14ac:dyDescent="0.25">
      <c r="B364" s="8">
        <f>IF(F363&gt;=0,B363+1,"")</f>
        <v>360</v>
      </c>
      <c r="C364" s="5" t="str">
        <f>IF(Amortization[[#This Row],[Column1]]="active",C363,"")</f>
        <v/>
      </c>
      <c r="D364" s="5" t="str">
        <f>IF(Amortization[[#This Row],[Column1]]="active",-PPMT(('Input Data'!$C$10/'Input Data'!$C$12),B364,('Input Data'!$C$11*'Input Data'!$C$12),'Input Data'!$C$8),"")</f>
        <v/>
      </c>
      <c r="E364" s="5" t="str">
        <f>IF(Amortization[[#This Row],[Column1]]="active",C364-D364,"")</f>
        <v/>
      </c>
      <c r="F364" s="5" t="str">
        <f>IF(Amortization[[#This Row],[Column1]]="active",ROUND(($F363-D364),2),"")</f>
        <v/>
      </c>
      <c r="G364" t="str">
        <f>IF(Amortization[[#This Row],[Payment '#]]&gt;('Input Data'!$C$11*'Input Data'!$C$12),"paid","active")</f>
        <v>paid</v>
      </c>
    </row>
    <row r="365" spans="2:7" x14ac:dyDescent="0.25">
      <c r="B365" s="8">
        <f>IF(F364&gt;0,B364+1,"")</f>
        <v>361</v>
      </c>
      <c r="C365" s="5" t="str">
        <f>IF(Amortization[[#This Row],[Column1]]="active",C364,"")</f>
        <v/>
      </c>
      <c r="D365" s="5" t="str">
        <f>IF(Amortization[[#This Row],[Column1]]="active",-PPMT(('Input Data'!$C$10/'Input Data'!$C$12),B365,('Input Data'!$C$11*'Input Data'!$C$12),'Input Data'!$C$8),"")</f>
        <v/>
      </c>
      <c r="E365" s="5" t="str">
        <f>IF(Amortization[[#This Row],[Column1]]="active",C365-D365,"")</f>
        <v/>
      </c>
      <c r="F365" s="5" t="str">
        <f>IF(Amortization[[#This Row],[Column1]]="active",ROUND(($F364-D365),2),"")</f>
        <v/>
      </c>
      <c r="G365" t="str">
        <f>IF(Amortization[[#This Row],[Payment '#]]&gt;('Input Data'!$C$11*'Input Data'!$C$12),"paid","active")</f>
        <v>paid</v>
      </c>
    </row>
    <row r="366" spans="2:7" x14ac:dyDescent="0.25">
      <c r="B366" s="8">
        <f t="shared" ref="B366:B429" si="6">IF(F365&gt;0,B365+1,"")</f>
        <v>362</v>
      </c>
      <c r="C366" s="5" t="str">
        <f>IF(Amortization[[#This Row],[Column1]]="active",C365,"")</f>
        <v/>
      </c>
      <c r="D366" s="5" t="str">
        <f>IF(Amortization[[#This Row],[Column1]]="active",-PPMT(('Input Data'!$C$10/'Input Data'!$C$12),B366,('Input Data'!$C$11*'Input Data'!$C$12),'Input Data'!$C$8),"")</f>
        <v/>
      </c>
      <c r="E366" s="5" t="str">
        <f>IF(Amortization[[#This Row],[Column1]]="active",C366-D366,"")</f>
        <v/>
      </c>
      <c r="F366" s="5" t="str">
        <f>IF(Amortization[[#This Row],[Column1]]="active",ROUND(($F365-D366),2),"")</f>
        <v/>
      </c>
      <c r="G366" t="str">
        <f>IF(Amortization[[#This Row],[Payment '#]]&gt;('Input Data'!$C$11*'Input Data'!$C$12),"paid","active")</f>
        <v>paid</v>
      </c>
    </row>
    <row r="367" spans="2:7" x14ac:dyDescent="0.25">
      <c r="B367" s="8">
        <f t="shared" si="6"/>
        <v>363</v>
      </c>
      <c r="C367" s="5" t="str">
        <f>IF(Amortization[[#This Row],[Column1]]="active",C366,"")</f>
        <v/>
      </c>
      <c r="D367" s="5" t="str">
        <f>IF(Amortization[[#This Row],[Column1]]="active",-PPMT(('Input Data'!$C$10/'Input Data'!$C$12),B367,('Input Data'!$C$11*'Input Data'!$C$12),'Input Data'!$C$8),"")</f>
        <v/>
      </c>
      <c r="E367" s="5" t="str">
        <f>IF(Amortization[[#This Row],[Column1]]="active",C367-D367,"")</f>
        <v/>
      </c>
      <c r="F367" s="5" t="str">
        <f>IF(Amortization[[#This Row],[Column1]]="active",ROUND(($F366-D367),2),"")</f>
        <v/>
      </c>
      <c r="G367" t="str">
        <f>IF(Amortization[[#This Row],[Payment '#]]&gt;('Input Data'!$C$11*'Input Data'!$C$12),"paid","active")</f>
        <v>paid</v>
      </c>
    </row>
    <row r="368" spans="2:7" x14ac:dyDescent="0.25">
      <c r="B368" s="8">
        <f t="shared" si="6"/>
        <v>364</v>
      </c>
      <c r="C368" s="5" t="str">
        <f>IF(Amortization[[#This Row],[Column1]]="active",C367,"")</f>
        <v/>
      </c>
      <c r="D368" s="5" t="str">
        <f>IF(Amortization[[#This Row],[Column1]]="active",-PPMT(('Input Data'!$C$10/'Input Data'!$C$12),B368,('Input Data'!$C$11*'Input Data'!$C$12),'Input Data'!$C$8),"")</f>
        <v/>
      </c>
      <c r="E368" s="5" t="str">
        <f>IF(Amortization[[#This Row],[Column1]]="active",C368-D368,"")</f>
        <v/>
      </c>
      <c r="F368" s="5" t="str">
        <f>IF(Amortization[[#This Row],[Column1]]="active",ROUND(($F367-D368),2),"")</f>
        <v/>
      </c>
      <c r="G368" t="str">
        <f>IF(Amortization[[#This Row],[Payment '#]]&gt;('Input Data'!$C$11*'Input Data'!$C$12),"paid","active")</f>
        <v>paid</v>
      </c>
    </row>
    <row r="369" spans="2:7" x14ac:dyDescent="0.25">
      <c r="B369" s="8">
        <f t="shared" si="6"/>
        <v>365</v>
      </c>
      <c r="C369" s="5" t="str">
        <f>IF(Amortization[[#This Row],[Column1]]="active",C368,"")</f>
        <v/>
      </c>
      <c r="D369" s="5" t="str">
        <f>IF(Amortization[[#This Row],[Column1]]="active",-PPMT(('Input Data'!$C$10/'Input Data'!$C$12),B369,('Input Data'!$C$11*'Input Data'!$C$12),'Input Data'!$C$8),"")</f>
        <v/>
      </c>
      <c r="E369" s="5" t="str">
        <f>IF(Amortization[[#This Row],[Column1]]="active",C369-D369,"")</f>
        <v/>
      </c>
      <c r="F369" s="5" t="str">
        <f>IF(Amortization[[#This Row],[Column1]]="active",ROUND(($F368-D369),2),"")</f>
        <v/>
      </c>
      <c r="G369" t="str">
        <f>IF(Amortization[[#This Row],[Payment '#]]&gt;('Input Data'!$C$11*'Input Data'!$C$12),"paid","active")</f>
        <v>paid</v>
      </c>
    </row>
    <row r="370" spans="2:7" x14ac:dyDescent="0.25">
      <c r="B370" s="8">
        <f t="shared" si="6"/>
        <v>366</v>
      </c>
      <c r="C370" s="5" t="str">
        <f>IF(Amortization[[#This Row],[Column1]]="active",C369,"")</f>
        <v/>
      </c>
      <c r="D370" s="5" t="str">
        <f>IF(Amortization[[#This Row],[Column1]]="active",-PPMT(('Input Data'!$C$10/'Input Data'!$C$12),B370,('Input Data'!$C$11*'Input Data'!$C$12),'Input Data'!$C$8),"")</f>
        <v/>
      </c>
      <c r="E370" s="5" t="str">
        <f>IF(Amortization[[#This Row],[Column1]]="active",C370-D370,"")</f>
        <v/>
      </c>
      <c r="F370" s="5" t="str">
        <f>IF(Amortization[[#This Row],[Column1]]="active",ROUND(($F369-D370),2),"")</f>
        <v/>
      </c>
      <c r="G370" t="str">
        <f>IF(Amortization[[#This Row],[Payment '#]]&gt;('Input Data'!$C$11*'Input Data'!$C$12),"paid","active")</f>
        <v>paid</v>
      </c>
    </row>
    <row r="371" spans="2:7" x14ac:dyDescent="0.25">
      <c r="B371" s="8">
        <f t="shared" si="6"/>
        <v>367</v>
      </c>
      <c r="C371" s="5" t="str">
        <f>IF(Amortization[[#This Row],[Column1]]="active",C370,"")</f>
        <v/>
      </c>
      <c r="D371" s="5" t="str">
        <f>IF(Amortization[[#This Row],[Column1]]="active",-PPMT(('Input Data'!$C$10/'Input Data'!$C$12),B371,('Input Data'!$C$11*'Input Data'!$C$12),'Input Data'!$C$8),"")</f>
        <v/>
      </c>
      <c r="E371" s="5" t="str">
        <f>IF(Amortization[[#This Row],[Column1]]="active",C371-D371,"")</f>
        <v/>
      </c>
      <c r="F371" s="5" t="str">
        <f>IF(Amortization[[#This Row],[Column1]]="active",ROUND(($F370-D371),2),"")</f>
        <v/>
      </c>
      <c r="G371" t="str">
        <f>IF(Amortization[[#This Row],[Payment '#]]&gt;('Input Data'!$C$11*'Input Data'!$C$12),"paid","active")</f>
        <v>paid</v>
      </c>
    </row>
    <row r="372" spans="2:7" x14ac:dyDescent="0.25">
      <c r="B372" s="8">
        <f t="shared" si="6"/>
        <v>368</v>
      </c>
      <c r="C372" s="5" t="str">
        <f>IF(Amortization[[#This Row],[Column1]]="active",C371,"")</f>
        <v/>
      </c>
      <c r="D372" s="5" t="str">
        <f>IF(Amortization[[#This Row],[Column1]]="active",-PPMT(('Input Data'!$C$10/'Input Data'!$C$12),B372,('Input Data'!$C$11*'Input Data'!$C$12),'Input Data'!$C$8),"")</f>
        <v/>
      </c>
      <c r="E372" s="5" t="str">
        <f>IF(Amortization[[#This Row],[Column1]]="active",C372-D372,"")</f>
        <v/>
      </c>
      <c r="F372" s="5" t="str">
        <f>IF(Amortization[[#This Row],[Column1]]="active",ROUND(($F371-D372),2),"")</f>
        <v/>
      </c>
      <c r="G372" t="str">
        <f>IF(Amortization[[#This Row],[Payment '#]]&gt;('Input Data'!$C$11*'Input Data'!$C$12),"paid","active")</f>
        <v>paid</v>
      </c>
    </row>
    <row r="373" spans="2:7" x14ac:dyDescent="0.25">
      <c r="B373" s="8">
        <f t="shared" si="6"/>
        <v>369</v>
      </c>
      <c r="C373" s="5" t="str">
        <f>IF(Amortization[[#This Row],[Column1]]="active",C372,"")</f>
        <v/>
      </c>
      <c r="D373" s="5" t="str">
        <f>IF(Amortization[[#This Row],[Column1]]="active",-PPMT(('Input Data'!$C$10/'Input Data'!$C$12),B373,('Input Data'!$C$11*'Input Data'!$C$12),'Input Data'!$C$8),"")</f>
        <v/>
      </c>
      <c r="E373" s="5" t="str">
        <f>IF(Amortization[[#This Row],[Column1]]="active",C373-D373,"")</f>
        <v/>
      </c>
      <c r="F373" s="5" t="str">
        <f>IF(Amortization[[#This Row],[Column1]]="active",ROUND(($F372-D373),2),"")</f>
        <v/>
      </c>
      <c r="G373" t="str">
        <f>IF(Amortization[[#This Row],[Payment '#]]&gt;('Input Data'!$C$11*'Input Data'!$C$12),"paid","active")</f>
        <v>paid</v>
      </c>
    </row>
    <row r="374" spans="2:7" x14ac:dyDescent="0.25">
      <c r="B374" s="8">
        <f t="shared" si="6"/>
        <v>370</v>
      </c>
      <c r="C374" s="5" t="str">
        <f>IF(Amortization[[#This Row],[Column1]]="active",C373,"")</f>
        <v/>
      </c>
      <c r="D374" s="5" t="str">
        <f>IF(Amortization[[#This Row],[Column1]]="active",-PPMT(('Input Data'!$C$10/'Input Data'!$C$12),B374,('Input Data'!$C$11*'Input Data'!$C$12),'Input Data'!$C$8),"")</f>
        <v/>
      </c>
      <c r="E374" s="5" t="str">
        <f>IF(Amortization[[#This Row],[Column1]]="active",C374-D374,"")</f>
        <v/>
      </c>
      <c r="F374" s="5" t="str">
        <f>IF(Amortization[[#This Row],[Column1]]="active",ROUND(($F373-D374),2),"")</f>
        <v/>
      </c>
      <c r="G374" t="str">
        <f>IF(Amortization[[#This Row],[Payment '#]]&gt;('Input Data'!$C$11*'Input Data'!$C$12),"paid","active")</f>
        <v>paid</v>
      </c>
    </row>
    <row r="375" spans="2:7" x14ac:dyDescent="0.25">
      <c r="B375" s="8">
        <f t="shared" si="6"/>
        <v>371</v>
      </c>
      <c r="C375" s="5" t="str">
        <f>IF(Amortization[[#This Row],[Column1]]="active",C374,"")</f>
        <v/>
      </c>
      <c r="D375" s="5" t="str">
        <f>IF(Amortization[[#This Row],[Column1]]="active",-PPMT(('Input Data'!$C$10/'Input Data'!$C$12),B375,('Input Data'!$C$11*'Input Data'!$C$12),'Input Data'!$C$8),"")</f>
        <v/>
      </c>
      <c r="E375" s="5" t="str">
        <f>IF(Amortization[[#This Row],[Column1]]="active",C375-D375,"")</f>
        <v/>
      </c>
      <c r="F375" s="5" t="str">
        <f>IF(Amortization[[#This Row],[Column1]]="active",ROUND(($F374-D375),2),"")</f>
        <v/>
      </c>
      <c r="G375" t="str">
        <f>IF(Amortization[[#This Row],[Payment '#]]&gt;('Input Data'!$C$11*'Input Data'!$C$12),"paid","active")</f>
        <v>paid</v>
      </c>
    </row>
    <row r="376" spans="2:7" x14ac:dyDescent="0.25">
      <c r="B376" s="8">
        <f t="shared" si="6"/>
        <v>372</v>
      </c>
      <c r="C376" s="5" t="str">
        <f>IF(Amortization[[#This Row],[Column1]]="active",C375,"")</f>
        <v/>
      </c>
      <c r="D376" s="5" t="str">
        <f>IF(Amortization[[#This Row],[Column1]]="active",-PPMT(('Input Data'!$C$10/'Input Data'!$C$12),B376,('Input Data'!$C$11*'Input Data'!$C$12),'Input Data'!$C$8),"")</f>
        <v/>
      </c>
      <c r="E376" s="5" t="str">
        <f>IF(Amortization[[#This Row],[Column1]]="active",C376-D376,"")</f>
        <v/>
      </c>
      <c r="F376" s="5" t="str">
        <f>IF(Amortization[[#This Row],[Column1]]="active",ROUND(($F375-D376),2),"")</f>
        <v/>
      </c>
      <c r="G376" t="str">
        <f>IF(Amortization[[#This Row],[Payment '#]]&gt;('Input Data'!$C$11*'Input Data'!$C$12),"paid","active")</f>
        <v>paid</v>
      </c>
    </row>
    <row r="377" spans="2:7" x14ac:dyDescent="0.25">
      <c r="B377" s="8">
        <f t="shared" si="6"/>
        <v>373</v>
      </c>
      <c r="C377" s="5" t="str">
        <f>IF(Amortization[[#This Row],[Column1]]="active",C376,"")</f>
        <v/>
      </c>
      <c r="D377" s="5" t="str">
        <f>IF(Amortization[[#This Row],[Column1]]="active",-PPMT(('Input Data'!$C$10/'Input Data'!$C$12),B377,('Input Data'!$C$11*'Input Data'!$C$12),'Input Data'!$C$8),"")</f>
        <v/>
      </c>
      <c r="E377" s="5" t="str">
        <f>IF(Amortization[[#This Row],[Column1]]="active",C377-D377,"")</f>
        <v/>
      </c>
      <c r="F377" s="5" t="str">
        <f>IF(Amortization[[#This Row],[Column1]]="active",ROUND(($F376-D377),2),"")</f>
        <v/>
      </c>
      <c r="G377" t="str">
        <f>IF(Amortization[[#This Row],[Payment '#]]&gt;('Input Data'!$C$11*'Input Data'!$C$12),"paid","active")</f>
        <v>paid</v>
      </c>
    </row>
    <row r="378" spans="2:7" x14ac:dyDescent="0.25">
      <c r="B378" s="8">
        <f t="shared" si="6"/>
        <v>374</v>
      </c>
      <c r="C378" s="5" t="str">
        <f>IF(Amortization[[#This Row],[Column1]]="active",C377,"")</f>
        <v/>
      </c>
      <c r="D378" s="5" t="str">
        <f>IF(Amortization[[#This Row],[Column1]]="active",-PPMT(('Input Data'!$C$10/'Input Data'!$C$12),B378,('Input Data'!$C$11*'Input Data'!$C$12),'Input Data'!$C$8),"")</f>
        <v/>
      </c>
      <c r="E378" s="5" t="str">
        <f>IF(Amortization[[#This Row],[Column1]]="active",C378-D378,"")</f>
        <v/>
      </c>
      <c r="F378" s="5" t="str">
        <f>IF(Amortization[[#This Row],[Column1]]="active",ROUND(($F377-D378),2),"")</f>
        <v/>
      </c>
      <c r="G378" t="str">
        <f>IF(Amortization[[#This Row],[Payment '#]]&gt;('Input Data'!$C$11*'Input Data'!$C$12),"paid","active")</f>
        <v>paid</v>
      </c>
    </row>
    <row r="379" spans="2:7" x14ac:dyDescent="0.25">
      <c r="B379" s="8">
        <f t="shared" si="6"/>
        <v>375</v>
      </c>
      <c r="C379" s="5" t="str">
        <f>IF(Amortization[[#This Row],[Column1]]="active",C378,"")</f>
        <v/>
      </c>
      <c r="D379" s="5" t="str">
        <f>IF(Amortization[[#This Row],[Column1]]="active",-PPMT(('Input Data'!$C$10/'Input Data'!$C$12),B379,('Input Data'!$C$11*'Input Data'!$C$12),'Input Data'!$C$8),"")</f>
        <v/>
      </c>
      <c r="E379" s="5" t="str">
        <f>IF(Amortization[[#This Row],[Column1]]="active",C379-D379,"")</f>
        <v/>
      </c>
      <c r="F379" s="5" t="str">
        <f>IF(Amortization[[#This Row],[Column1]]="active",ROUND(($F378-D379),2),"")</f>
        <v/>
      </c>
      <c r="G379" t="str">
        <f>IF(Amortization[[#This Row],[Payment '#]]&gt;('Input Data'!$C$11*'Input Data'!$C$12),"paid","active")</f>
        <v>paid</v>
      </c>
    </row>
    <row r="380" spans="2:7" x14ac:dyDescent="0.25">
      <c r="B380" s="8">
        <f t="shared" si="6"/>
        <v>376</v>
      </c>
      <c r="C380" s="5" t="str">
        <f>IF(Amortization[[#This Row],[Column1]]="active",C379,"")</f>
        <v/>
      </c>
      <c r="D380" s="5" t="str">
        <f>IF(Amortization[[#This Row],[Column1]]="active",-PPMT(('Input Data'!$C$10/'Input Data'!$C$12),B380,('Input Data'!$C$11*'Input Data'!$C$12),'Input Data'!$C$8),"")</f>
        <v/>
      </c>
      <c r="E380" s="5" t="str">
        <f>IF(Amortization[[#This Row],[Column1]]="active",C380-D380,"")</f>
        <v/>
      </c>
      <c r="F380" s="5" t="str">
        <f>IF(Amortization[[#This Row],[Column1]]="active",ROUND(($F379-D380),2),"")</f>
        <v/>
      </c>
      <c r="G380" t="str">
        <f>IF(Amortization[[#This Row],[Payment '#]]&gt;('Input Data'!$C$11*'Input Data'!$C$12),"paid","active")</f>
        <v>paid</v>
      </c>
    </row>
    <row r="381" spans="2:7" x14ac:dyDescent="0.25">
      <c r="B381" s="8">
        <f t="shared" si="6"/>
        <v>377</v>
      </c>
      <c r="C381" s="5" t="str">
        <f>IF(Amortization[[#This Row],[Column1]]="active",C380,"")</f>
        <v/>
      </c>
      <c r="D381" s="5" t="str">
        <f>IF(Amortization[[#This Row],[Column1]]="active",-PPMT(('Input Data'!$C$10/'Input Data'!$C$12),B381,('Input Data'!$C$11*'Input Data'!$C$12),'Input Data'!$C$8),"")</f>
        <v/>
      </c>
      <c r="E381" s="5" t="str">
        <f>IF(Amortization[[#This Row],[Column1]]="active",C381-D381,"")</f>
        <v/>
      </c>
      <c r="F381" s="5" t="str">
        <f>IF(Amortization[[#This Row],[Column1]]="active",ROUND(($F380-D381),2),"")</f>
        <v/>
      </c>
      <c r="G381" t="str">
        <f>IF(Amortization[[#This Row],[Payment '#]]&gt;('Input Data'!$C$11*'Input Data'!$C$12),"paid","active")</f>
        <v>paid</v>
      </c>
    </row>
    <row r="382" spans="2:7" x14ac:dyDescent="0.25">
      <c r="B382" s="8">
        <f t="shared" si="6"/>
        <v>378</v>
      </c>
      <c r="C382" s="5" t="str">
        <f>IF(Amortization[[#This Row],[Column1]]="active",C381,"")</f>
        <v/>
      </c>
      <c r="D382" s="5" t="str">
        <f>IF(Amortization[[#This Row],[Column1]]="active",-PPMT(('Input Data'!$C$10/'Input Data'!$C$12),B382,('Input Data'!$C$11*'Input Data'!$C$12),'Input Data'!$C$8),"")</f>
        <v/>
      </c>
      <c r="E382" s="5" t="str">
        <f>IF(Amortization[[#This Row],[Column1]]="active",C382-D382,"")</f>
        <v/>
      </c>
      <c r="F382" s="5" t="str">
        <f>IF(Amortization[[#This Row],[Column1]]="active",ROUND(($F381-D382),2),"")</f>
        <v/>
      </c>
      <c r="G382" t="str">
        <f>IF(Amortization[[#This Row],[Payment '#]]&gt;('Input Data'!$C$11*'Input Data'!$C$12),"paid","active")</f>
        <v>paid</v>
      </c>
    </row>
    <row r="383" spans="2:7" x14ac:dyDescent="0.25">
      <c r="B383" s="8">
        <f t="shared" si="6"/>
        <v>379</v>
      </c>
      <c r="C383" s="5" t="str">
        <f>IF(Amortization[[#This Row],[Column1]]="active",C382,"")</f>
        <v/>
      </c>
      <c r="D383" s="5" t="str">
        <f>IF(Amortization[[#This Row],[Column1]]="active",-PPMT(('Input Data'!$C$10/'Input Data'!$C$12),B383,('Input Data'!$C$11*'Input Data'!$C$12),'Input Data'!$C$8),"")</f>
        <v/>
      </c>
      <c r="E383" s="5" t="str">
        <f>IF(Amortization[[#This Row],[Column1]]="active",C383-D383,"")</f>
        <v/>
      </c>
      <c r="F383" s="5" t="str">
        <f>IF(Amortization[[#This Row],[Column1]]="active",ROUND(($F382-D383),2),"")</f>
        <v/>
      </c>
      <c r="G383" t="str">
        <f>IF(Amortization[[#This Row],[Payment '#]]&gt;('Input Data'!$C$11*'Input Data'!$C$12),"paid","active")</f>
        <v>paid</v>
      </c>
    </row>
    <row r="384" spans="2:7" x14ac:dyDescent="0.25">
      <c r="B384" s="8">
        <f t="shared" si="6"/>
        <v>380</v>
      </c>
      <c r="C384" s="5" t="str">
        <f>IF(Amortization[[#This Row],[Column1]]="active",C383,"")</f>
        <v/>
      </c>
      <c r="D384" s="5" t="str">
        <f>IF(Amortization[[#This Row],[Column1]]="active",-PPMT(('Input Data'!$C$10/'Input Data'!$C$12),B384,('Input Data'!$C$11*'Input Data'!$C$12),'Input Data'!$C$8),"")</f>
        <v/>
      </c>
      <c r="E384" s="5" t="str">
        <f>IF(Amortization[[#This Row],[Column1]]="active",C384-D384,"")</f>
        <v/>
      </c>
      <c r="F384" s="5" t="str">
        <f>IF(Amortization[[#This Row],[Column1]]="active",ROUND(($F383-D384),2),"")</f>
        <v/>
      </c>
      <c r="G384" t="str">
        <f>IF(Amortization[[#This Row],[Payment '#]]&gt;('Input Data'!$C$11*'Input Data'!$C$12),"paid","active")</f>
        <v>paid</v>
      </c>
    </row>
    <row r="385" spans="2:7" x14ac:dyDescent="0.25">
      <c r="B385" s="8">
        <f t="shared" si="6"/>
        <v>381</v>
      </c>
      <c r="C385" s="5" t="str">
        <f>IF(Amortization[[#This Row],[Column1]]="active",C384,"")</f>
        <v/>
      </c>
      <c r="D385" s="5" t="str">
        <f>IF(Amortization[[#This Row],[Column1]]="active",-PPMT(('Input Data'!$C$10/'Input Data'!$C$12),B385,('Input Data'!$C$11*'Input Data'!$C$12),'Input Data'!$C$8),"")</f>
        <v/>
      </c>
      <c r="E385" s="5" t="str">
        <f>IF(Amortization[[#This Row],[Column1]]="active",C385-D385,"")</f>
        <v/>
      </c>
      <c r="F385" s="5" t="str">
        <f>IF(Amortization[[#This Row],[Column1]]="active",ROUND(($F384-D385),2),"")</f>
        <v/>
      </c>
      <c r="G385" t="str">
        <f>IF(Amortization[[#This Row],[Payment '#]]&gt;('Input Data'!$C$11*'Input Data'!$C$12),"paid","active")</f>
        <v>paid</v>
      </c>
    </row>
    <row r="386" spans="2:7" x14ac:dyDescent="0.25">
      <c r="B386" s="8">
        <f t="shared" si="6"/>
        <v>382</v>
      </c>
      <c r="C386" s="5" t="str">
        <f>IF(Amortization[[#This Row],[Column1]]="active",C385,"")</f>
        <v/>
      </c>
      <c r="D386" s="5" t="str">
        <f>IF(Amortization[[#This Row],[Column1]]="active",-PPMT(('Input Data'!$C$10/'Input Data'!$C$12),B386,('Input Data'!$C$11*'Input Data'!$C$12),'Input Data'!$C$8),"")</f>
        <v/>
      </c>
      <c r="E386" s="5" t="str">
        <f>IF(Amortization[[#This Row],[Column1]]="active",C386-D386,"")</f>
        <v/>
      </c>
      <c r="F386" s="5" t="str">
        <f>IF(Amortization[[#This Row],[Column1]]="active",ROUND(($F385-D386),2),"")</f>
        <v/>
      </c>
      <c r="G386" t="str">
        <f>IF(Amortization[[#This Row],[Payment '#]]&gt;('Input Data'!$C$11*'Input Data'!$C$12),"paid","active")</f>
        <v>paid</v>
      </c>
    </row>
    <row r="387" spans="2:7" x14ac:dyDescent="0.25">
      <c r="B387" s="8">
        <f t="shared" si="6"/>
        <v>383</v>
      </c>
      <c r="C387" s="5" t="str">
        <f>IF(Amortization[[#This Row],[Column1]]="active",C386,"")</f>
        <v/>
      </c>
      <c r="D387" s="5" t="str">
        <f>IF(Amortization[[#This Row],[Column1]]="active",-PPMT(('Input Data'!$C$10/'Input Data'!$C$12),B387,('Input Data'!$C$11*'Input Data'!$C$12),'Input Data'!$C$8),"")</f>
        <v/>
      </c>
      <c r="E387" s="5" t="str">
        <f>IF(Amortization[[#This Row],[Column1]]="active",C387-D387,"")</f>
        <v/>
      </c>
      <c r="F387" s="5" t="str">
        <f>IF(Amortization[[#This Row],[Column1]]="active",ROUND(($F386-D387),2),"")</f>
        <v/>
      </c>
      <c r="G387" t="str">
        <f>IF(Amortization[[#This Row],[Payment '#]]&gt;('Input Data'!$C$11*'Input Data'!$C$12),"paid","active")</f>
        <v>paid</v>
      </c>
    </row>
    <row r="388" spans="2:7" x14ac:dyDescent="0.25">
      <c r="B388" s="8">
        <f t="shared" si="6"/>
        <v>384</v>
      </c>
      <c r="C388" s="5" t="str">
        <f>IF(Amortization[[#This Row],[Column1]]="active",C387,"")</f>
        <v/>
      </c>
      <c r="D388" s="5" t="str">
        <f>IF(Amortization[[#This Row],[Column1]]="active",-PPMT(('Input Data'!$C$10/'Input Data'!$C$12),B388,('Input Data'!$C$11*'Input Data'!$C$12),'Input Data'!$C$8),"")</f>
        <v/>
      </c>
      <c r="E388" s="5" t="str">
        <f>IF(Amortization[[#This Row],[Column1]]="active",C388-D388,"")</f>
        <v/>
      </c>
      <c r="F388" s="5" t="str">
        <f>IF(Amortization[[#This Row],[Column1]]="active",ROUND(($F387-D388),2),"")</f>
        <v/>
      </c>
      <c r="G388" t="str">
        <f>IF(Amortization[[#This Row],[Payment '#]]&gt;('Input Data'!$C$11*'Input Data'!$C$12),"paid","active")</f>
        <v>paid</v>
      </c>
    </row>
    <row r="389" spans="2:7" x14ac:dyDescent="0.25">
      <c r="B389" s="8">
        <f t="shared" si="6"/>
        <v>385</v>
      </c>
      <c r="C389" s="5" t="str">
        <f>IF(Amortization[[#This Row],[Column1]]="active",C388,"")</f>
        <v/>
      </c>
      <c r="D389" s="5" t="str">
        <f>IF(Amortization[[#This Row],[Column1]]="active",-PPMT(('Input Data'!$C$10/'Input Data'!$C$12),B389,('Input Data'!$C$11*'Input Data'!$C$12),'Input Data'!$C$8),"")</f>
        <v/>
      </c>
      <c r="E389" s="5" t="str">
        <f>IF(Amortization[[#This Row],[Column1]]="active",C389-D389,"")</f>
        <v/>
      </c>
      <c r="F389" s="5" t="str">
        <f>IF(Amortization[[#This Row],[Column1]]="active",ROUND(($F388-D389),2),"")</f>
        <v/>
      </c>
      <c r="G389" t="str">
        <f>IF(Amortization[[#This Row],[Payment '#]]&gt;('Input Data'!$C$11*'Input Data'!$C$12),"paid","active")</f>
        <v>paid</v>
      </c>
    </row>
    <row r="390" spans="2:7" x14ac:dyDescent="0.25">
      <c r="B390" s="8">
        <f t="shared" si="6"/>
        <v>386</v>
      </c>
      <c r="C390" s="5" t="str">
        <f>IF(Amortization[[#This Row],[Column1]]="active",C389,"")</f>
        <v/>
      </c>
      <c r="D390" s="5" t="str">
        <f>IF(Amortization[[#This Row],[Column1]]="active",-PPMT(('Input Data'!$C$10/'Input Data'!$C$12),B390,('Input Data'!$C$11*'Input Data'!$C$12),'Input Data'!$C$8),"")</f>
        <v/>
      </c>
      <c r="E390" s="5" t="str">
        <f>IF(Amortization[[#This Row],[Column1]]="active",C390-D390,"")</f>
        <v/>
      </c>
      <c r="F390" s="5" t="str">
        <f>IF(Amortization[[#This Row],[Column1]]="active",ROUND(($F389-D390),2),"")</f>
        <v/>
      </c>
      <c r="G390" t="str">
        <f>IF(Amortization[[#This Row],[Payment '#]]&gt;('Input Data'!$C$11*'Input Data'!$C$12),"paid","active")</f>
        <v>paid</v>
      </c>
    </row>
    <row r="391" spans="2:7" x14ac:dyDescent="0.25">
      <c r="B391" s="8">
        <f t="shared" si="6"/>
        <v>387</v>
      </c>
      <c r="C391" s="5" t="str">
        <f>IF(Amortization[[#This Row],[Column1]]="active",C390,"")</f>
        <v/>
      </c>
      <c r="D391" s="5" t="str">
        <f>IF(Amortization[[#This Row],[Column1]]="active",-PPMT(('Input Data'!$C$10/'Input Data'!$C$12),B391,('Input Data'!$C$11*'Input Data'!$C$12),'Input Data'!$C$8),"")</f>
        <v/>
      </c>
      <c r="E391" s="5" t="str">
        <f>IF(Amortization[[#This Row],[Column1]]="active",C391-D391,"")</f>
        <v/>
      </c>
      <c r="F391" s="5" t="str">
        <f>IF(Amortization[[#This Row],[Column1]]="active",ROUND(($F390-D391),2),"")</f>
        <v/>
      </c>
      <c r="G391" t="str">
        <f>IF(Amortization[[#This Row],[Payment '#]]&gt;('Input Data'!$C$11*'Input Data'!$C$12),"paid","active")</f>
        <v>paid</v>
      </c>
    </row>
    <row r="392" spans="2:7" x14ac:dyDescent="0.25">
      <c r="B392" s="8">
        <f t="shared" si="6"/>
        <v>388</v>
      </c>
      <c r="C392" s="5" t="str">
        <f>IF(Amortization[[#This Row],[Column1]]="active",C391,"")</f>
        <v/>
      </c>
      <c r="D392" s="5" t="str">
        <f>IF(Amortization[[#This Row],[Column1]]="active",-PPMT(('Input Data'!$C$10/'Input Data'!$C$12),B392,('Input Data'!$C$11*'Input Data'!$C$12),'Input Data'!$C$8),"")</f>
        <v/>
      </c>
      <c r="E392" s="5" t="str">
        <f>IF(Amortization[[#This Row],[Column1]]="active",C392-D392,"")</f>
        <v/>
      </c>
      <c r="F392" s="5" t="str">
        <f>IF(Amortization[[#This Row],[Column1]]="active",ROUND(($F391-D392),2),"")</f>
        <v/>
      </c>
      <c r="G392" t="str">
        <f>IF(Amortization[[#This Row],[Payment '#]]&gt;('Input Data'!$C$11*'Input Data'!$C$12),"paid","active")</f>
        <v>paid</v>
      </c>
    </row>
    <row r="393" spans="2:7" x14ac:dyDescent="0.25">
      <c r="B393" s="8">
        <f t="shared" si="6"/>
        <v>389</v>
      </c>
      <c r="C393" s="5" t="str">
        <f>IF(Amortization[[#This Row],[Column1]]="active",C392,"")</f>
        <v/>
      </c>
      <c r="D393" s="5" t="str">
        <f>IF(Amortization[[#This Row],[Column1]]="active",-PPMT(('Input Data'!$C$10/'Input Data'!$C$12),B393,('Input Data'!$C$11*'Input Data'!$C$12),'Input Data'!$C$8),"")</f>
        <v/>
      </c>
      <c r="E393" s="5" t="str">
        <f>IF(Amortization[[#This Row],[Column1]]="active",C393-D393,"")</f>
        <v/>
      </c>
      <c r="F393" s="5" t="str">
        <f>IF(Amortization[[#This Row],[Column1]]="active",ROUND(($F392-D393),2),"")</f>
        <v/>
      </c>
      <c r="G393" t="str">
        <f>IF(Amortization[[#This Row],[Payment '#]]&gt;('Input Data'!$C$11*'Input Data'!$C$12),"paid","active")</f>
        <v>paid</v>
      </c>
    </row>
    <row r="394" spans="2:7" x14ac:dyDescent="0.25">
      <c r="B394" s="8">
        <f t="shared" si="6"/>
        <v>390</v>
      </c>
      <c r="C394" s="5" t="str">
        <f>IF(Amortization[[#This Row],[Column1]]="active",C393,"")</f>
        <v/>
      </c>
      <c r="D394" s="5" t="str">
        <f>IF(Amortization[[#This Row],[Column1]]="active",-PPMT(('Input Data'!$C$10/'Input Data'!$C$12),B394,('Input Data'!$C$11*'Input Data'!$C$12),'Input Data'!$C$8),"")</f>
        <v/>
      </c>
      <c r="E394" s="5" t="str">
        <f>IF(Amortization[[#This Row],[Column1]]="active",C394-D394,"")</f>
        <v/>
      </c>
      <c r="F394" s="5" t="str">
        <f>IF(Amortization[[#This Row],[Column1]]="active",ROUND(($F393-D394),2),"")</f>
        <v/>
      </c>
      <c r="G394" t="str">
        <f>IF(Amortization[[#This Row],[Payment '#]]&gt;('Input Data'!$C$11*'Input Data'!$C$12),"paid","active")</f>
        <v>paid</v>
      </c>
    </row>
    <row r="395" spans="2:7" x14ac:dyDescent="0.25">
      <c r="B395" s="8">
        <f t="shared" si="6"/>
        <v>391</v>
      </c>
      <c r="C395" s="5" t="str">
        <f>IF(Amortization[[#This Row],[Column1]]="active",C394,"")</f>
        <v/>
      </c>
      <c r="D395" s="5" t="str">
        <f>IF(Amortization[[#This Row],[Column1]]="active",-PPMT(('Input Data'!$C$10/'Input Data'!$C$12),B395,('Input Data'!$C$11*'Input Data'!$C$12),'Input Data'!$C$8),"")</f>
        <v/>
      </c>
      <c r="E395" s="5" t="str">
        <f>IF(Amortization[[#This Row],[Column1]]="active",C395-D395,"")</f>
        <v/>
      </c>
      <c r="F395" s="5" t="str">
        <f>IF(Amortization[[#This Row],[Column1]]="active",ROUND(($F394-D395),2),"")</f>
        <v/>
      </c>
      <c r="G395" t="str">
        <f>IF(Amortization[[#This Row],[Payment '#]]&gt;('Input Data'!$C$11*'Input Data'!$C$12),"paid","active")</f>
        <v>paid</v>
      </c>
    </row>
    <row r="396" spans="2:7" x14ac:dyDescent="0.25">
      <c r="B396" s="8">
        <f t="shared" si="6"/>
        <v>392</v>
      </c>
      <c r="C396" s="5" t="str">
        <f>IF(Amortization[[#This Row],[Column1]]="active",C395,"")</f>
        <v/>
      </c>
      <c r="D396" s="5" t="str">
        <f>IF(Amortization[[#This Row],[Column1]]="active",-PPMT(('Input Data'!$C$10/'Input Data'!$C$12),B396,('Input Data'!$C$11*'Input Data'!$C$12),'Input Data'!$C$8),"")</f>
        <v/>
      </c>
      <c r="E396" s="5" t="str">
        <f>IF(Amortization[[#This Row],[Column1]]="active",C396-D396,"")</f>
        <v/>
      </c>
      <c r="F396" s="5" t="str">
        <f>IF(Amortization[[#This Row],[Column1]]="active",ROUND(($F395-D396),2),"")</f>
        <v/>
      </c>
      <c r="G396" t="str">
        <f>IF(Amortization[[#This Row],[Payment '#]]&gt;('Input Data'!$C$11*'Input Data'!$C$12),"paid","active")</f>
        <v>paid</v>
      </c>
    </row>
    <row r="397" spans="2:7" x14ac:dyDescent="0.25">
      <c r="B397" s="8">
        <f t="shared" si="6"/>
        <v>393</v>
      </c>
      <c r="C397" s="5" t="str">
        <f>IF(Amortization[[#This Row],[Column1]]="active",C396,"")</f>
        <v/>
      </c>
      <c r="D397" s="5" t="str">
        <f>IF(Amortization[[#This Row],[Column1]]="active",-PPMT(('Input Data'!$C$10/'Input Data'!$C$12),B397,('Input Data'!$C$11*'Input Data'!$C$12),'Input Data'!$C$8),"")</f>
        <v/>
      </c>
      <c r="E397" s="5" t="str">
        <f>IF(Amortization[[#This Row],[Column1]]="active",C397-D397,"")</f>
        <v/>
      </c>
      <c r="F397" s="5" t="str">
        <f>IF(Amortization[[#This Row],[Column1]]="active",ROUND(($F396-D397),2),"")</f>
        <v/>
      </c>
      <c r="G397" t="str">
        <f>IF(Amortization[[#This Row],[Payment '#]]&gt;('Input Data'!$C$11*'Input Data'!$C$12),"paid","active")</f>
        <v>paid</v>
      </c>
    </row>
    <row r="398" spans="2:7" x14ac:dyDescent="0.25">
      <c r="B398" s="8">
        <f t="shared" si="6"/>
        <v>394</v>
      </c>
      <c r="C398" s="5" t="str">
        <f>IF(Amortization[[#This Row],[Column1]]="active",C397,"")</f>
        <v/>
      </c>
      <c r="D398" s="5" t="str">
        <f>IF(Amortization[[#This Row],[Column1]]="active",-PPMT(('Input Data'!$C$10/'Input Data'!$C$12),B398,('Input Data'!$C$11*'Input Data'!$C$12),'Input Data'!$C$8),"")</f>
        <v/>
      </c>
      <c r="E398" s="5" t="str">
        <f>IF(Amortization[[#This Row],[Column1]]="active",C398-D398,"")</f>
        <v/>
      </c>
      <c r="F398" s="5" t="str">
        <f>IF(Amortization[[#This Row],[Column1]]="active",ROUND(($F397-D398),2),"")</f>
        <v/>
      </c>
      <c r="G398" t="str">
        <f>IF(Amortization[[#This Row],[Payment '#]]&gt;('Input Data'!$C$11*'Input Data'!$C$12),"paid","active")</f>
        <v>paid</v>
      </c>
    </row>
    <row r="399" spans="2:7" x14ac:dyDescent="0.25">
      <c r="B399" s="8">
        <f t="shared" si="6"/>
        <v>395</v>
      </c>
      <c r="C399" s="5" t="str">
        <f>IF(Amortization[[#This Row],[Column1]]="active",C398,"")</f>
        <v/>
      </c>
      <c r="D399" s="5" t="str">
        <f>IF(Amortization[[#This Row],[Column1]]="active",-PPMT(('Input Data'!$C$10/'Input Data'!$C$12),B399,('Input Data'!$C$11*'Input Data'!$C$12),'Input Data'!$C$8),"")</f>
        <v/>
      </c>
      <c r="E399" s="5" t="str">
        <f>IF(Amortization[[#This Row],[Column1]]="active",C399-D399,"")</f>
        <v/>
      </c>
      <c r="F399" s="5" t="str">
        <f>IF(Amortization[[#This Row],[Column1]]="active",ROUND(($F398-D399),2),"")</f>
        <v/>
      </c>
      <c r="G399" t="str">
        <f>IF(Amortization[[#This Row],[Payment '#]]&gt;('Input Data'!$C$11*'Input Data'!$C$12),"paid","active")</f>
        <v>paid</v>
      </c>
    </row>
    <row r="400" spans="2:7" x14ac:dyDescent="0.25">
      <c r="B400" s="8">
        <f t="shared" si="6"/>
        <v>396</v>
      </c>
      <c r="C400" s="5" t="str">
        <f>IF(Amortization[[#This Row],[Column1]]="active",C399,"")</f>
        <v/>
      </c>
      <c r="D400" s="5" t="str">
        <f>IF(Amortization[[#This Row],[Column1]]="active",-PPMT(('Input Data'!$C$10/'Input Data'!$C$12),B400,('Input Data'!$C$11*'Input Data'!$C$12),'Input Data'!$C$8),"")</f>
        <v/>
      </c>
      <c r="E400" s="5" t="str">
        <f>IF(Amortization[[#This Row],[Column1]]="active",C400-D400,"")</f>
        <v/>
      </c>
      <c r="F400" s="5" t="str">
        <f>IF(Amortization[[#This Row],[Column1]]="active",ROUND(($F399-D400),2),"")</f>
        <v/>
      </c>
      <c r="G400" t="str">
        <f>IF(Amortization[[#This Row],[Payment '#]]&gt;('Input Data'!$C$11*'Input Data'!$C$12),"paid","active")</f>
        <v>paid</v>
      </c>
    </row>
    <row r="401" spans="2:7" x14ac:dyDescent="0.25">
      <c r="B401" s="8">
        <f t="shared" si="6"/>
        <v>397</v>
      </c>
      <c r="C401" s="5" t="str">
        <f>IF(Amortization[[#This Row],[Column1]]="active",C400,"")</f>
        <v/>
      </c>
      <c r="D401" s="5" t="str">
        <f>IF(Amortization[[#This Row],[Column1]]="active",-PPMT(('Input Data'!$C$10/'Input Data'!$C$12),B401,('Input Data'!$C$11*'Input Data'!$C$12),'Input Data'!$C$8),"")</f>
        <v/>
      </c>
      <c r="E401" s="5" t="str">
        <f>IF(Amortization[[#This Row],[Column1]]="active",C401-D401,"")</f>
        <v/>
      </c>
      <c r="F401" s="5" t="str">
        <f>IF(Amortization[[#This Row],[Column1]]="active",ROUND(($F400-D401),2),"")</f>
        <v/>
      </c>
      <c r="G401" t="str">
        <f>IF(Amortization[[#This Row],[Payment '#]]&gt;('Input Data'!$C$11*'Input Data'!$C$12),"paid","active")</f>
        <v>paid</v>
      </c>
    </row>
    <row r="402" spans="2:7" x14ac:dyDescent="0.25">
      <c r="B402" s="8">
        <f t="shared" si="6"/>
        <v>398</v>
      </c>
      <c r="C402" s="5" t="str">
        <f>IF(Amortization[[#This Row],[Column1]]="active",C401,"")</f>
        <v/>
      </c>
      <c r="D402" s="5" t="str">
        <f>IF(Amortization[[#This Row],[Column1]]="active",-PPMT(('Input Data'!$C$10/'Input Data'!$C$12),B402,('Input Data'!$C$11*'Input Data'!$C$12),'Input Data'!$C$8),"")</f>
        <v/>
      </c>
      <c r="E402" s="5" t="str">
        <f>IF(Amortization[[#This Row],[Column1]]="active",C402-D402,"")</f>
        <v/>
      </c>
      <c r="F402" s="5" t="str">
        <f>IF(Amortization[[#This Row],[Column1]]="active",ROUND(($F401-D402),2),"")</f>
        <v/>
      </c>
      <c r="G402" t="str">
        <f>IF(Amortization[[#This Row],[Payment '#]]&gt;('Input Data'!$C$11*'Input Data'!$C$12),"paid","active")</f>
        <v>paid</v>
      </c>
    </row>
    <row r="403" spans="2:7" x14ac:dyDescent="0.25">
      <c r="B403" s="8">
        <f t="shared" si="6"/>
        <v>399</v>
      </c>
      <c r="C403" s="5" t="str">
        <f>IF(Amortization[[#This Row],[Column1]]="active",C402,"")</f>
        <v/>
      </c>
      <c r="D403" s="5" t="str">
        <f>IF(Amortization[[#This Row],[Column1]]="active",-PPMT(('Input Data'!$C$10/'Input Data'!$C$12),B403,('Input Data'!$C$11*'Input Data'!$C$12),'Input Data'!$C$8),"")</f>
        <v/>
      </c>
      <c r="E403" s="5" t="str">
        <f>IF(Amortization[[#This Row],[Column1]]="active",C403-D403,"")</f>
        <v/>
      </c>
      <c r="F403" s="5" t="str">
        <f>IF(Amortization[[#This Row],[Column1]]="active",ROUND(($F402-D403),2),"")</f>
        <v/>
      </c>
      <c r="G403" t="str">
        <f>IF(Amortization[[#This Row],[Payment '#]]&gt;('Input Data'!$C$11*'Input Data'!$C$12),"paid","active")</f>
        <v>paid</v>
      </c>
    </row>
    <row r="404" spans="2:7" x14ac:dyDescent="0.25">
      <c r="B404" s="8">
        <f t="shared" si="6"/>
        <v>400</v>
      </c>
      <c r="C404" s="5" t="str">
        <f>IF(Amortization[[#This Row],[Column1]]="active",C403,"")</f>
        <v/>
      </c>
      <c r="D404" s="5" t="str">
        <f>IF(Amortization[[#This Row],[Column1]]="active",-PPMT(('Input Data'!$C$10/'Input Data'!$C$12),B404,('Input Data'!$C$11*'Input Data'!$C$12),'Input Data'!$C$8),"")</f>
        <v/>
      </c>
      <c r="E404" s="5" t="str">
        <f>IF(Amortization[[#This Row],[Column1]]="active",C404-D404,"")</f>
        <v/>
      </c>
      <c r="F404" s="5" t="str">
        <f>IF(Amortization[[#This Row],[Column1]]="active",ROUND(($F403-D404),2),"")</f>
        <v/>
      </c>
      <c r="G404" t="str">
        <f>IF(Amortization[[#This Row],[Payment '#]]&gt;('Input Data'!$C$11*'Input Data'!$C$12),"paid","active")</f>
        <v>paid</v>
      </c>
    </row>
    <row r="405" spans="2:7" x14ac:dyDescent="0.25">
      <c r="B405" s="8">
        <f t="shared" si="6"/>
        <v>401</v>
      </c>
      <c r="C405" s="5" t="str">
        <f>IF(Amortization[[#This Row],[Column1]]="active",C404,"")</f>
        <v/>
      </c>
      <c r="D405" s="5" t="str">
        <f>IF(Amortization[[#This Row],[Column1]]="active",-PPMT(('Input Data'!$C$10/'Input Data'!$C$12),B405,('Input Data'!$C$11*'Input Data'!$C$12),'Input Data'!$C$8),"")</f>
        <v/>
      </c>
      <c r="E405" s="5" t="str">
        <f>IF(Amortization[[#This Row],[Column1]]="active",C405-D405,"")</f>
        <v/>
      </c>
      <c r="F405" s="5" t="str">
        <f>IF(Amortization[[#This Row],[Column1]]="active",ROUND(($F404-D405),2),"")</f>
        <v/>
      </c>
      <c r="G405" t="str">
        <f>IF(Amortization[[#This Row],[Payment '#]]&gt;('Input Data'!$C$11*'Input Data'!$C$12),"paid","active")</f>
        <v>paid</v>
      </c>
    </row>
    <row r="406" spans="2:7" x14ac:dyDescent="0.25">
      <c r="B406" s="8">
        <f t="shared" si="6"/>
        <v>402</v>
      </c>
      <c r="C406" s="5" t="str">
        <f>IF(Amortization[[#This Row],[Column1]]="active",C405,"")</f>
        <v/>
      </c>
      <c r="D406" s="5" t="str">
        <f>IF(Amortization[[#This Row],[Column1]]="active",-PPMT(('Input Data'!$C$10/'Input Data'!$C$12),B406,('Input Data'!$C$11*'Input Data'!$C$12),'Input Data'!$C$8),"")</f>
        <v/>
      </c>
      <c r="E406" s="5" t="str">
        <f>IF(Amortization[[#This Row],[Column1]]="active",C406-D406,"")</f>
        <v/>
      </c>
      <c r="F406" s="5" t="str">
        <f>IF(Amortization[[#This Row],[Column1]]="active",ROUND(($F405-D406),2),"")</f>
        <v/>
      </c>
      <c r="G406" t="str">
        <f>IF(Amortization[[#This Row],[Payment '#]]&gt;('Input Data'!$C$11*'Input Data'!$C$12),"paid","active")</f>
        <v>paid</v>
      </c>
    </row>
    <row r="407" spans="2:7" x14ac:dyDescent="0.25">
      <c r="B407" s="8">
        <f t="shared" si="6"/>
        <v>403</v>
      </c>
      <c r="C407" s="5" t="str">
        <f>IF(Amortization[[#This Row],[Column1]]="active",C406,"")</f>
        <v/>
      </c>
      <c r="D407" s="5" t="str">
        <f>IF(Amortization[[#This Row],[Column1]]="active",-PPMT(('Input Data'!$C$10/'Input Data'!$C$12),B407,('Input Data'!$C$11*'Input Data'!$C$12),'Input Data'!$C$8),"")</f>
        <v/>
      </c>
      <c r="E407" s="5" t="str">
        <f>IF(Amortization[[#This Row],[Column1]]="active",C407-D407,"")</f>
        <v/>
      </c>
      <c r="F407" s="5" t="str">
        <f>IF(Amortization[[#This Row],[Column1]]="active",ROUND(($F406-D407),2),"")</f>
        <v/>
      </c>
      <c r="G407" t="str">
        <f>IF(Amortization[[#This Row],[Payment '#]]&gt;('Input Data'!$C$11*'Input Data'!$C$12),"paid","active")</f>
        <v>paid</v>
      </c>
    </row>
    <row r="408" spans="2:7" x14ac:dyDescent="0.25">
      <c r="B408" s="8">
        <f t="shared" si="6"/>
        <v>404</v>
      </c>
      <c r="C408" s="5" t="str">
        <f>IF(Amortization[[#This Row],[Column1]]="active",C407,"")</f>
        <v/>
      </c>
      <c r="D408" s="5" t="str">
        <f>IF(Amortization[[#This Row],[Column1]]="active",-PPMT(('Input Data'!$C$10/'Input Data'!$C$12),B408,('Input Data'!$C$11*'Input Data'!$C$12),'Input Data'!$C$8),"")</f>
        <v/>
      </c>
      <c r="E408" s="5" t="str">
        <f>IF(Amortization[[#This Row],[Column1]]="active",C408-D408,"")</f>
        <v/>
      </c>
      <c r="F408" s="5" t="str">
        <f>IF(Amortization[[#This Row],[Column1]]="active",ROUND(($F407-D408),2),"")</f>
        <v/>
      </c>
      <c r="G408" t="str">
        <f>IF(Amortization[[#This Row],[Payment '#]]&gt;('Input Data'!$C$11*'Input Data'!$C$12),"paid","active")</f>
        <v>paid</v>
      </c>
    </row>
    <row r="409" spans="2:7" x14ac:dyDescent="0.25">
      <c r="B409" s="8">
        <f t="shared" si="6"/>
        <v>405</v>
      </c>
      <c r="C409" s="5" t="str">
        <f>IF(Amortization[[#This Row],[Column1]]="active",C408,"")</f>
        <v/>
      </c>
      <c r="D409" s="5" t="str">
        <f>IF(Amortization[[#This Row],[Column1]]="active",-PPMT(('Input Data'!$C$10/'Input Data'!$C$12),B409,('Input Data'!$C$11*'Input Data'!$C$12),'Input Data'!$C$8),"")</f>
        <v/>
      </c>
      <c r="E409" s="5" t="str">
        <f>IF(Amortization[[#This Row],[Column1]]="active",C409-D409,"")</f>
        <v/>
      </c>
      <c r="F409" s="5" t="str">
        <f>IF(Amortization[[#This Row],[Column1]]="active",ROUND(($F408-D409),2),"")</f>
        <v/>
      </c>
      <c r="G409" t="str">
        <f>IF(Amortization[[#This Row],[Payment '#]]&gt;('Input Data'!$C$11*'Input Data'!$C$12),"paid","active")</f>
        <v>paid</v>
      </c>
    </row>
    <row r="410" spans="2:7" x14ac:dyDescent="0.25">
      <c r="B410" s="8">
        <f t="shared" si="6"/>
        <v>406</v>
      </c>
      <c r="C410" s="5" t="str">
        <f>IF(Amortization[[#This Row],[Column1]]="active",C409,"")</f>
        <v/>
      </c>
      <c r="D410" s="5" t="str">
        <f>IF(Amortization[[#This Row],[Column1]]="active",-PPMT(('Input Data'!$C$10/'Input Data'!$C$12),B410,('Input Data'!$C$11*'Input Data'!$C$12),'Input Data'!$C$8),"")</f>
        <v/>
      </c>
      <c r="E410" s="5" t="str">
        <f>IF(Amortization[[#This Row],[Column1]]="active",C410-D410,"")</f>
        <v/>
      </c>
      <c r="F410" s="5" t="str">
        <f>IF(Amortization[[#This Row],[Column1]]="active",ROUND(($F409-D410),2),"")</f>
        <v/>
      </c>
      <c r="G410" t="str">
        <f>IF(Amortization[[#This Row],[Payment '#]]&gt;('Input Data'!$C$11*'Input Data'!$C$12),"paid","active")</f>
        <v>paid</v>
      </c>
    </row>
    <row r="411" spans="2:7" x14ac:dyDescent="0.25">
      <c r="B411" s="8">
        <f t="shared" si="6"/>
        <v>407</v>
      </c>
      <c r="C411" s="5" t="str">
        <f>IF(Amortization[[#This Row],[Column1]]="active",C410,"")</f>
        <v/>
      </c>
      <c r="D411" s="5" t="str">
        <f>IF(Amortization[[#This Row],[Column1]]="active",-PPMT(('Input Data'!$C$10/'Input Data'!$C$12),B411,('Input Data'!$C$11*'Input Data'!$C$12),'Input Data'!$C$8),"")</f>
        <v/>
      </c>
      <c r="E411" s="5" t="str">
        <f>IF(Amortization[[#This Row],[Column1]]="active",C411-D411,"")</f>
        <v/>
      </c>
      <c r="F411" s="5" t="str">
        <f>IF(Amortization[[#This Row],[Column1]]="active",ROUND(($F410-D411),2),"")</f>
        <v/>
      </c>
      <c r="G411" t="str">
        <f>IF(Amortization[[#This Row],[Payment '#]]&gt;('Input Data'!$C$11*'Input Data'!$C$12),"paid","active")</f>
        <v>paid</v>
      </c>
    </row>
    <row r="412" spans="2:7" x14ac:dyDescent="0.25">
      <c r="B412" s="8">
        <f t="shared" si="6"/>
        <v>408</v>
      </c>
      <c r="C412" s="5" t="str">
        <f>IF(Amortization[[#This Row],[Column1]]="active",C411,"")</f>
        <v/>
      </c>
      <c r="D412" s="5" t="str">
        <f>IF(Amortization[[#This Row],[Column1]]="active",-PPMT(('Input Data'!$C$10/'Input Data'!$C$12),B412,('Input Data'!$C$11*'Input Data'!$C$12),'Input Data'!$C$8),"")</f>
        <v/>
      </c>
      <c r="E412" s="5" t="str">
        <f>IF(Amortization[[#This Row],[Column1]]="active",C412-D412,"")</f>
        <v/>
      </c>
      <c r="F412" s="5" t="str">
        <f>IF(Amortization[[#This Row],[Column1]]="active",ROUND(($F411-D412),2),"")</f>
        <v/>
      </c>
      <c r="G412" t="str">
        <f>IF(Amortization[[#This Row],[Payment '#]]&gt;('Input Data'!$C$11*'Input Data'!$C$12),"paid","active")</f>
        <v>paid</v>
      </c>
    </row>
    <row r="413" spans="2:7" x14ac:dyDescent="0.25">
      <c r="B413" s="8">
        <f t="shared" si="6"/>
        <v>409</v>
      </c>
      <c r="C413" s="5" t="str">
        <f>IF(Amortization[[#This Row],[Column1]]="active",C412,"")</f>
        <v/>
      </c>
      <c r="D413" s="5" t="str">
        <f>IF(Amortization[[#This Row],[Column1]]="active",-PPMT(('Input Data'!$C$10/'Input Data'!$C$12),B413,('Input Data'!$C$11*'Input Data'!$C$12),'Input Data'!$C$8),"")</f>
        <v/>
      </c>
      <c r="E413" s="5" t="str">
        <f>IF(Amortization[[#This Row],[Column1]]="active",C413-D413,"")</f>
        <v/>
      </c>
      <c r="F413" s="5" t="str">
        <f>IF(Amortization[[#This Row],[Column1]]="active",ROUND(($F412-D413),2),"")</f>
        <v/>
      </c>
      <c r="G413" t="str">
        <f>IF(Amortization[[#This Row],[Payment '#]]&gt;('Input Data'!$C$11*'Input Data'!$C$12),"paid","active")</f>
        <v>paid</v>
      </c>
    </row>
    <row r="414" spans="2:7" x14ac:dyDescent="0.25">
      <c r="B414" s="8">
        <f t="shared" si="6"/>
        <v>410</v>
      </c>
      <c r="C414" s="5" t="str">
        <f>IF(Amortization[[#This Row],[Column1]]="active",C413,"")</f>
        <v/>
      </c>
      <c r="D414" s="5" t="str">
        <f>IF(Amortization[[#This Row],[Column1]]="active",-PPMT(('Input Data'!$C$10/'Input Data'!$C$12),B414,('Input Data'!$C$11*'Input Data'!$C$12),'Input Data'!$C$8),"")</f>
        <v/>
      </c>
      <c r="E414" s="5" t="str">
        <f>IF(Amortization[[#This Row],[Column1]]="active",C414-D414,"")</f>
        <v/>
      </c>
      <c r="F414" s="5" t="str">
        <f>IF(Amortization[[#This Row],[Column1]]="active",ROUND(($F413-D414),2),"")</f>
        <v/>
      </c>
      <c r="G414" t="str">
        <f>IF(Amortization[[#This Row],[Payment '#]]&gt;('Input Data'!$C$11*'Input Data'!$C$12),"paid","active")</f>
        <v>paid</v>
      </c>
    </row>
    <row r="415" spans="2:7" x14ac:dyDescent="0.25">
      <c r="B415" s="8">
        <f t="shared" si="6"/>
        <v>411</v>
      </c>
      <c r="C415" s="5" t="str">
        <f>IF(Amortization[[#This Row],[Column1]]="active",C414,"")</f>
        <v/>
      </c>
      <c r="D415" s="5" t="str">
        <f>IF(Amortization[[#This Row],[Column1]]="active",-PPMT(('Input Data'!$C$10/'Input Data'!$C$12),B415,('Input Data'!$C$11*'Input Data'!$C$12),'Input Data'!$C$8),"")</f>
        <v/>
      </c>
      <c r="E415" s="5" t="str">
        <f>IF(Amortization[[#This Row],[Column1]]="active",C415-D415,"")</f>
        <v/>
      </c>
      <c r="F415" s="5" t="str">
        <f>IF(Amortization[[#This Row],[Column1]]="active",ROUND(($F414-D415),2),"")</f>
        <v/>
      </c>
      <c r="G415" t="str">
        <f>IF(Amortization[[#This Row],[Payment '#]]&gt;('Input Data'!$C$11*'Input Data'!$C$12),"paid","active")</f>
        <v>paid</v>
      </c>
    </row>
    <row r="416" spans="2:7" x14ac:dyDescent="0.25">
      <c r="B416" s="8">
        <f t="shared" si="6"/>
        <v>412</v>
      </c>
      <c r="C416" s="5" t="str">
        <f>IF(Amortization[[#This Row],[Column1]]="active",C415,"")</f>
        <v/>
      </c>
      <c r="D416" s="5" t="str">
        <f>IF(Amortization[[#This Row],[Column1]]="active",-PPMT(('Input Data'!$C$10/'Input Data'!$C$12),B416,('Input Data'!$C$11*'Input Data'!$C$12),'Input Data'!$C$8),"")</f>
        <v/>
      </c>
      <c r="E416" s="5" t="str">
        <f>IF(Amortization[[#This Row],[Column1]]="active",C416-D416,"")</f>
        <v/>
      </c>
      <c r="F416" s="5" t="str">
        <f>IF(Amortization[[#This Row],[Column1]]="active",ROUND(($F415-D416),2),"")</f>
        <v/>
      </c>
      <c r="G416" t="str">
        <f>IF(Amortization[[#This Row],[Payment '#]]&gt;('Input Data'!$C$11*'Input Data'!$C$12),"paid","active")</f>
        <v>paid</v>
      </c>
    </row>
    <row r="417" spans="2:7" x14ac:dyDescent="0.25">
      <c r="B417" s="8">
        <f t="shared" si="6"/>
        <v>413</v>
      </c>
      <c r="C417" s="5" t="str">
        <f>IF(Amortization[[#This Row],[Column1]]="active",C416,"")</f>
        <v/>
      </c>
      <c r="D417" s="5" t="str">
        <f>IF(Amortization[[#This Row],[Column1]]="active",-PPMT(('Input Data'!$C$10/'Input Data'!$C$12),B417,('Input Data'!$C$11*'Input Data'!$C$12),'Input Data'!$C$8),"")</f>
        <v/>
      </c>
      <c r="E417" s="5" t="str">
        <f>IF(Amortization[[#This Row],[Column1]]="active",C417-D417,"")</f>
        <v/>
      </c>
      <c r="F417" s="5" t="str">
        <f>IF(Amortization[[#This Row],[Column1]]="active",ROUND(($F416-D417),2),"")</f>
        <v/>
      </c>
      <c r="G417" t="str">
        <f>IF(Amortization[[#This Row],[Payment '#]]&gt;('Input Data'!$C$11*'Input Data'!$C$12),"paid","active")</f>
        <v>paid</v>
      </c>
    </row>
    <row r="418" spans="2:7" x14ac:dyDescent="0.25">
      <c r="B418" s="8">
        <f t="shared" si="6"/>
        <v>414</v>
      </c>
      <c r="C418" s="5" t="str">
        <f>IF(Amortization[[#This Row],[Column1]]="active",C417,"")</f>
        <v/>
      </c>
      <c r="D418" s="5" t="str">
        <f>IF(Amortization[[#This Row],[Column1]]="active",-PPMT(('Input Data'!$C$10/'Input Data'!$C$12),B418,('Input Data'!$C$11*'Input Data'!$C$12),'Input Data'!$C$8),"")</f>
        <v/>
      </c>
      <c r="E418" s="5" t="str">
        <f>IF(Amortization[[#This Row],[Column1]]="active",C418-D418,"")</f>
        <v/>
      </c>
      <c r="F418" s="5" t="str">
        <f>IF(Amortization[[#This Row],[Column1]]="active",ROUND(($F417-D418),2),"")</f>
        <v/>
      </c>
      <c r="G418" t="str">
        <f>IF(Amortization[[#This Row],[Payment '#]]&gt;('Input Data'!$C$11*'Input Data'!$C$12),"paid","active")</f>
        <v>paid</v>
      </c>
    </row>
    <row r="419" spans="2:7" x14ac:dyDescent="0.25">
      <c r="B419" s="8">
        <f t="shared" si="6"/>
        <v>415</v>
      </c>
      <c r="C419" s="5" t="str">
        <f>IF(Amortization[[#This Row],[Column1]]="active",C418,"")</f>
        <v/>
      </c>
      <c r="D419" s="5" t="str">
        <f>IF(Amortization[[#This Row],[Column1]]="active",-PPMT(('Input Data'!$C$10/'Input Data'!$C$12),B419,('Input Data'!$C$11*'Input Data'!$C$12),'Input Data'!$C$8),"")</f>
        <v/>
      </c>
      <c r="E419" s="5" t="str">
        <f>IF(Amortization[[#This Row],[Column1]]="active",C419-D419,"")</f>
        <v/>
      </c>
      <c r="F419" s="5" t="str">
        <f>IF(Amortization[[#This Row],[Column1]]="active",ROUND(($F418-D419),2),"")</f>
        <v/>
      </c>
      <c r="G419" t="str">
        <f>IF(Amortization[[#This Row],[Payment '#]]&gt;('Input Data'!$C$11*'Input Data'!$C$12),"paid","active")</f>
        <v>paid</v>
      </c>
    </row>
    <row r="420" spans="2:7" x14ac:dyDescent="0.25">
      <c r="B420" s="8">
        <f t="shared" si="6"/>
        <v>416</v>
      </c>
      <c r="C420" s="5" t="str">
        <f>IF(Amortization[[#This Row],[Column1]]="active",C419,"")</f>
        <v/>
      </c>
      <c r="D420" s="5" t="str">
        <f>IF(Amortization[[#This Row],[Column1]]="active",-PPMT(('Input Data'!$C$10/'Input Data'!$C$12),B420,('Input Data'!$C$11*'Input Data'!$C$12),'Input Data'!$C$8),"")</f>
        <v/>
      </c>
      <c r="E420" s="5" t="str">
        <f>IF(Amortization[[#This Row],[Column1]]="active",C420-D420,"")</f>
        <v/>
      </c>
      <c r="F420" s="5" t="str">
        <f>IF(Amortization[[#This Row],[Column1]]="active",ROUND(($F419-D420),2),"")</f>
        <v/>
      </c>
      <c r="G420" t="str">
        <f>IF(Amortization[[#This Row],[Payment '#]]&gt;('Input Data'!$C$11*'Input Data'!$C$12),"paid","active")</f>
        <v>paid</v>
      </c>
    </row>
    <row r="421" spans="2:7" x14ac:dyDescent="0.25">
      <c r="B421" s="8">
        <f t="shared" si="6"/>
        <v>417</v>
      </c>
      <c r="C421" s="5" t="str">
        <f>IF(Amortization[[#This Row],[Column1]]="active",C420,"")</f>
        <v/>
      </c>
      <c r="D421" s="5" t="str">
        <f>IF(Amortization[[#This Row],[Column1]]="active",-PPMT(('Input Data'!$C$10/'Input Data'!$C$12),B421,('Input Data'!$C$11*'Input Data'!$C$12),'Input Data'!$C$8),"")</f>
        <v/>
      </c>
      <c r="E421" s="5" t="str">
        <f>IF(Amortization[[#This Row],[Column1]]="active",C421-D421,"")</f>
        <v/>
      </c>
      <c r="F421" s="5" t="str">
        <f>IF(Amortization[[#This Row],[Column1]]="active",ROUND(($F420-D421),2),"")</f>
        <v/>
      </c>
      <c r="G421" t="str">
        <f>IF(Amortization[[#This Row],[Payment '#]]&gt;('Input Data'!$C$11*'Input Data'!$C$12),"paid","active")</f>
        <v>paid</v>
      </c>
    </row>
    <row r="422" spans="2:7" x14ac:dyDescent="0.25">
      <c r="B422" s="8">
        <f t="shared" si="6"/>
        <v>418</v>
      </c>
      <c r="C422" s="5" t="str">
        <f>IF(Amortization[[#This Row],[Column1]]="active",C421,"")</f>
        <v/>
      </c>
      <c r="D422" s="5" t="str">
        <f>IF(Amortization[[#This Row],[Column1]]="active",-PPMT(('Input Data'!$C$10/'Input Data'!$C$12),B422,('Input Data'!$C$11*'Input Data'!$C$12),'Input Data'!$C$8),"")</f>
        <v/>
      </c>
      <c r="E422" s="5" t="str">
        <f>IF(Amortization[[#This Row],[Column1]]="active",C422-D422,"")</f>
        <v/>
      </c>
      <c r="F422" s="5" t="str">
        <f>IF(Amortization[[#This Row],[Column1]]="active",ROUND(($F421-D422),2),"")</f>
        <v/>
      </c>
      <c r="G422" t="str">
        <f>IF(Amortization[[#This Row],[Payment '#]]&gt;('Input Data'!$C$11*'Input Data'!$C$12),"paid","active")</f>
        <v>paid</v>
      </c>
    </row>
    <row r="423" spans="2:7" x14ac:dyDescent="0.25">
      <c r="B423" s="8">
        <f t="shared" si="6"/>
        <v>419</v>
      </c>
      <c r="C423" s="5" t="str">
        <f>IF(Amortization[[#This Row],[Column1]]="active",C422,"")</f>
        <v/>
      </c>
      <c r="D423" s="5" t="str">
        <f>IF(Amortization[[#This Row],[Column1]]="active",-PPMT(('Input Data'!$C$10/'Input Data'!$C$12),B423,('Input Data'!$C$11*'Input Data'!$C$12),'Input Data'!$C$8),"")</f>
        <v/>
      </c>
      <c r="E423" s="5" t="str">
        <f>IF(Amortization[[#This Row],[Column1]]="active",C423-D423,"")</f>
        <v/>
      </c>
      <c r="F423" s="5" t="str">
        <f>IF(Amortization[[#This Row],[Column1]]="active",ROUND(($F422-D423),2),"")</f>
        <v/>
      </c>
      <c r="G423" t="str">
        <f>IF(Amortization[[#This Row],[Payment '#]]&gt;('Input Data'!$C$11*'Input Data'!$C$12),"paid","active")</f>
        <v>paid</v>
      </c>
    </row>
    <row r="424" spans="2:7" x14ac:dyDescent="0.25">
      <c r="B424" s="8">
        <f t="shared" si="6"/>
        <v>420</v>
      </c>
      <c r="C424" s="5" t="str">
        <f>IF(Amortization[[#This Row],[Column1]]="active",C423,"")</f>
        <v/>
      </c>
      <c r="D424" s="5" t="str">
        <f>IF(Amortization[[#This Row],[Column1]]="active",-PPMT(('Input Data'!$C$10/'Input Data'!$C$12),B424,('Input Data'!$C$11*'Input Data'!$C$12),'Input Data'!$C$8),"")</f>
        <v/>
      </c>
      <c r="E424" s="5" t="str">
        <f>IF(Amortization[[#This Row],[Column1]]="active",C424-D424,"")</f>
        <v/>
      </c>
      <c r="F424" s="5" t="str">
        <f>IF(Amortization[[#This Row],[Column1]]="active",ROUND(($F423-D424),2),"")</f>
        <v/>
      </c>
      <c r="G424" t="str">
        <f>IF(Amortization[[#This Row],[Payment '#]]&gt;('Input Data'!$C$11*'Input Data'!$C$12),"paid","active")</f>
        <v>paid</v>
      </c>
    </row>
    <row r="425" spans="2:7" x14ac:dyDescent="0.25">
      <c r="B425" s="8">
        <f t="shared" si="6"/>
        <v>421</v>
      </c>
      <c r="C425" s="5" t="str">
        <f>IF(Amortization[[#This Row],[Column1]]="active",C424,"")</f>
        <v/>
      </c>
      <c r="D425" s="5" t="str">
        <f>IF(Amortization[[#This Row],[Column1]]="active",-PPMT(('Input Data'!$C$10/'Input Data'!$C$12),B425,('Input Data'!$C$11*'Input Data'!$C$12),'Input Data'!$C$8),"")</f>
        <v/>
      </c>
      <c r="E425" s="5" t="str">
        <f>IF(Amortization[[#This Row],[Column1]]="active",C425-D425,"")</f>
        <v/>
      </c>
      <c r="F425" s="5" t="str">
        <f>IF(Amortization[[#This Row],[Column1]]="active",ROUND(($F424-D425),2),"")</f>
        <v/>
      </c>
      <c r="G425" t="str">
        <f>IF(Amortization[[#This Row],[Payment '#]]&gt;('Input Data'!$C$11*'Input Data'!$C$12),"paid","active")</f>
        <v>paid</v>
      </c>
    </row>
    <row r="426" spans="2:7" x14ac:dyDescent="0.25">
      <c r="B426" s="8">
        <f t="shared" si="6"/>
        <v>422</v>
      </c>
      <c r="C426" s="5" t="str">
        <f>IF(Amortization[[#This Row],[Column1]]="active",C425,"")</f>
        <v/>
      </c>
      <c r="D426" s="5" t="str">
        <f>IF(Amortization[[#This Row],[Column1]]="active",-PPMT(('Input Data'!$C$10/'Input Data'!$C$12),B426,('Input Data'!$C$11*'Input Data'!$C$12),'Input Data'!$C$8),"")</f>
        <v/>
      </c>
      <c r="E426" s="5" t="str">
        <f>IF(Amortization[[#This Row],[Column1]]="active",C426-D426,"")</f>
        <v/>
      </c>
      <c r="F426" s="5" t="str">
        <f>IF(Amortization[[#This Row],[Column1]]="active",ROUND(($F425-D426),2),"")</f>
        <v/>
      </c>
      <c r="G426" t="str">
        <f>IF(Amortization[[#This Row],[Payment '#]]&gt;('Input Data'!$C$11*'Input Data'!$C$12),"paid","active")</f>
        <v>paid</v>
      </c>
    </row>
    <row r="427" spans="2:7" x14ac:dyDescent="0.25">
      <c r="B427" s="8">
        <f t="shared" si="6"/>
        <v>423</v>
      </c>
      <c r="C427" s="5" t="str">
        <f>IF(Amortization[[#This Row],[Column1]]="active",C426,"")</f>
        <v/>
      </c>
      <c r="D427" s="5" t="str">
        <f>IF(Amortization[[#This Row],[Column1]]="active",-PPMT(('Input Data'!$C$10/'Input Data'!$C$12),B427,('Input Data'!$C$11*'Input Data'!$C$12),'Input Data'!$C$8),"")</f>
        <v/>
      </c>
      <c r="E427" s="5" t="str">
        <f>IF(Amortization[[#This Row],[Column1]]="active",C427-D427,"")</f>
        <v/>
      </c>
      <c r="F427" s="5" t="str">
        <f>IF(Amortization[[#This Row],[Column1]]="active",ROUND(($F426-D427),2),"")</f>
        <v/>
      </c>
      <c r="G427" t="str">
        <f>IF(Amortization[[#This Row],[Payment '#]]&gt;('Input Data'!$C$11*'Input Data'!$C$12),"paid","active")</f>
        <v>paid</v>
      </c>
    </row>
    <row r="428" spans="2:7" x14ac:dyDescent="0.25">
      <c r="B428" s="8">
        <f t="shared" si="6"/>
        <v>424</v>
      </c>
      <c r="C428" s="5" t="str">
        <f>IF(Amortization[[#This Row],[Column1]]="active",C427,"")</f>
        <v/>
      </c>
      <c r="D428" s="5" t="str">
        <f>IF(Amortization[[#This Row],[Column1]]="active",-PPMT(('Input Data'!$C$10/'Input Data'!$C$12),B428,('Input Data'!$C$11*'Input Data'!$C$12),'Input Data'!$C$8),"")</f>
        <v/>
      </c>
      <c r="E428" s="5" t="str">
        <f>IF(Amortization[[#This Row],[Column1]]="active",C428-D428,"")</f>
        <v/>
      </c>
      <c r="F428" s="5" t="str">
        <f>IF(Amortization[[#This Row],[Column1]]="active",ROUND(($F427-D428),2),"")</f>
        <v/>
      </c>
      <c r="G428" t="str">
        <f>IF(Amortization[[#This Row],[Payment '#]]&gt;('Input Data'!$C$11*'Input Data'!$C$12),"paid","active")</f>
        <v>paid</v>
      </c>
    </row>
    <row r="429" spans="2:7" x14ac:dyDescent="0.25">
      <c r="B429" s="8">
        <f t="shared" si="6"/>
        <v>425</v>
      </c>
      <c r="C429" s="5" t="str">
        <f>IF(Amortization[[#This Row],[Column1]]="active",C428,"")</f>
        <v/>
      </c>
      <c r="D429" s="5" t="str">
        <f>IF(Amortization[[#This Row],[Column1]]="active",-PPMT(('Input Data'!$C$10/'Input Data'!$C$12),B429,('Input Data'!$C$11*'Input Data'!$C$12),'Input Data'!$C$8),"")</f>
        <v/>
      </c>
      <c r="E429" s="5" t="str">
        <f>IF(Amortization[[#This Row],[Column1]]="active",C429-D429,"")</f>
        <v/>
      </c>
      <c r="F429" s="5" t="str">
        <f>IF(Amortization[[#This Row],[Column1]]="active",ROUND(($F428-D429),2),"")</f>
        <v/>
      </c>
      <c r="G429" t="str">
        <f>IF(Amortization[[#This Row],[Payment '#]]&gt;('Input Data'!$C$11*'Input Data'!$C$12),"paid","active")</f>
        <v>paid</v>
      </c>
    </row>
    <row r="430" spans="2:7" x14ac:dyDescent="0.25">
      <c r="B430" s="8">
        <f t="shared" ref="B430:B484" si="7">IF(F429&gt;0,B429+1,"")</f>
        <v>426</v>
      </c>
      <c r="C430" s="5" t="str">
        <f>IF(Amortization[[#This Row],[Column1]]="active",C429,"")</f>
        <v/>
      </c>
      <c r="D430" s="5" t="str">
        <f>IF(Amortization[[#This Row],[Column1]]="active",-PPMT(('Input Data'!$C$10/'Input Data'!$C$12),B430,('Input Data'!$C$11*'Input Data'!$C$12),'Input Data'!$C$8),"")</f>
        <v/>
      </c>
      <c r="E430" s="5" t="str">
        <f>IF(Amortization[[#This Row],[Column1]]="active",C430-D430,"")</f>
        <v/>
      </c>
      <c r="F430" s="5" t="str">
        <f>IF(Amortization[[#This Row],[Column1]]="active",ROUND(($F429-D430),2),"")</f>
        <v/>
      </c>
      <c r="G430" t="str">
        <f>IF(Amortization[[#This Row],[Payment '#]]&gt;('Input Data'!$C$11*'Input Data'!$C$12),"paid","active")</f>
        <v>paid</v>
      </c>
    </row>
    <row r="431" spans="2:7" x14ac:dyDescent="0.25">
      <c r="B431" s="8">
        <f t="shared" si="7"/>
        <v>427</v>
      </c>
      <c r="C431" s="5" t="str">
        <f>IF(Amortization[[#This Row],[Column1]]="active",C430,"")</f>
        <v/>
      </c>
      <c r="D431" s="5" t="str">
        <f>IF(Amortization[[#This Row],[Column1]]="active",-PPMT(('Input Data'!$C$10/'Input Data'!$C$12),B431,('Input Data'!$C$11*'Input Data'!$C$12),'Input Data'!$C$8),"")</f>
        <v/>
      </c>
      <c r="E431" s="5" t="str">
        <f>IF(Amortization[[#This Row],[Column1]]="active",C431-D431,"")</f>
        <v/>
      </c>
      <c r="F431" s="5" t="str">
        <f>IF(Amortization[[#This Row],[Column1]]="active",ROUND(($F430-D431),2),"")</f>
        <v/>
      </c>
      <c r="G431" t="str">
        <f>IF(Amortization[[#This Row],[Payment '#]]&gt;('Input Data'!$C$11*'Input Data'!$C$12),"paid","active")</f>
        <v>paid</v>
      </c>
    </row>
    <row r="432" spans="2:7" x14ac:dyDescent="0.25">
      <c r="B432" s="8">
        <f t="shared" si="7"/>
        <v>428</v>
      </c>
      <c r="C432" s="5" t="str">
        <f>IF(Amortization[[#This Row],[Column1]]="active",C431,"")</f>
        <v/>
      </c>
      <c r="D432" s="5" t="str">
        <f>IF(Amortization[[#This Row],[Column1]]="active",-PPMT(('Input Data'!$C$10/'Input Data'!$C$12),B432,('Input Data'!$C$11*'Input Data'!$C$12),'Input Data'!$C$8),"")</f>
        <v/>
      </c>
      <c r="E432" s="5" t="str">
        <f>IF(Amortization[[#This Row],[Column1]]="active",C432-D432,"")</f>
        <v/>
      </c>
      <c r="F432" s="5" t="str">
        <f>IF(Amortization[[#This Row],[Column1]]="active",ROUND(($F431-D432),2),"")</f>
        <v/>
      </c>
      <c r="G432" t="str">
        <f>IF(Amortization[[#This Row],[Payment '#]]&gt;('Input Data'!$C$11*'Input Data'!$C$12),"paid","active")</f>
        <v>paid</v>
      </c>
    </row>
    <row r="433" spans="2:7" x14ac:dyDescent="0.25">
      <c r="B433" s="8">
        <f t="shared" si="7"/>
        <v>429</v>
      </c>
      <c r="C433" s="5" t="str">
        <f>IF(Amortization[[#This Row],[Column1]]="active",C432,"")</f>
        <v/>
      </c>
      <c r="D433" s="5" t="str">
        <f>IF(Amortization[[#This Row],[Column1]]="active",-PPMT(('Input Data'!$C$10/'Input Data'!$C$12),B433,('Input Data'!$C$11*'Input Data'!$C$12),'Input Data'!$C$8),"")</f>
        <v/>
      </c>
      <c r="E433" s="5" t="str">
        <f>IF(Amortization[[#This Row],[Column1]]="active",C433-D433,"")</f>
        <v/>
      </c>
      <c r="F433" s="5" t="str">
        <f>IF(Amortization[[#This Row],[Column1]]="active",ROUND(($F432-D433),2),"")</f>
        <v/>
      </c>
      <c r="G433" t="str">
        <f>IF(Amortization[[#This Row],[Payment '#]]&gt;('Input Data'!$C$11*'Input Data'!$C$12),"paid","active")</f>
        <v>paid</v>
      </c>
    </row>
    <row r="434" spans="2:7" x14ac:dyDescent="0.25">
      <c r="B434" s="8">
        <f t="shared" si="7"/>
        <v>430</v>
      </c>
      <c r="C434" s="5" t="str">
        <f>IF(Amortization[[#This Row],[Column1]]="active",C433,"")</f>
        <v/>
      </c>
      <c r="D434" s="5" t="str">
        <f>IF(Amortization[[#This Row],[Column1]]="active",-PPMT(('Input Data'!$C$10/'Input Data'!$C$12),B434,('Input Data'!$C$11*'Input Data'!$C$12),'Input Data'!$C$8),"")</f>
        <v/>
      </c>
      <c r="E434" s="5" t="str">
        <f>IF(Amortization[[#This Row],[Column1]]="active",C434-D434,"")</f>
        <v/>
      </c>
      <c r="F434" s="5" t="str">
        <f>IF(Amortization[[#This Row],[Column1]]="active",ROUND(($F433-D434),2),"")</f>
        <v/>
      </c>
      <c r="G434" t="str">
        <f>IF(Amortization[[#This Row],[Payment '#]]&gt;('Input Data'!$C$11*'Input Data'!$C$12),"paid","active")</f>
        <v>paid</v>
      </c>
    </row>
    <row r="435" spans="2:7" x14ac:dyDescent="0.25">
      <c r="B435" s="8">
        <f t="shared" si="7"/>
        <v>431</v>
      </c>
      <c r="C435" s="5" t="str">
        <f>IF(Amortization[[#This Row],[Column1]]="active",C434,"")</f>
        <v/>
      </c>
      <c r="D435" s="5" t="str">
        <f>IF(Amortization[[#This Row],[Column1]]="active",-PPMT(('Input Data'!$C$10/'Input Data'!$C$12),B435,('Input Data'!$C$11*'Input Data'!$C$12),'Input Data'!$C$8),"")</f>
        <v/>
      </c>
      <c r="E435" s="5" t="str">
        <f>IF(Amortization[[#This Row],[Column1]]="active",C435-D435,"")</f>
        <v/>
      </c>
      <c r="F435" s="5" t="str">
        <f>IF(Amortization[[#This Row],[Column1]]="active",ROUND(($F434-D435),2),"")</f>
        <v/>
      </c>
      <c r="G435" t="str">
        <f>IF(Amortization[[#This Row],[Payment '#]]&gt;('Input Data'!$C$11*'Input Data'!$C$12),"paid","active")</f>
        <v>paid</v>
      </c>
    </row>
    <row r="436" spans="2:7" x14ac:dyDescent="0.25">
      <c r="B436" s="8">
        <f t="shared" si="7"/>
        <v>432</v>
      </c>
      <c r="C436" s="5" t="str">
        <f>IF(Amortization[[#This Row],[Column1]]="active",C435,"")</f>
        <v/>
      </c>
      <c r="D436" s="5" t="str">
        <f>IF(Amortization[[#This Row],[Column1]]="active",-PPMT(('Input Data'!$C$10/'Input Data'!$C$12),B436,('Input Data'!$C$11*'Input Data'!$C$12),'Input Data'!$C$8),"")</f>
        <v/>
      </c>
      <c r="E436" s="5" t="str">
        <f>IF(Amortization[[#This Row],[Column1]]="active",C436-D436,"")</f>
        <v/>
      </c>
      <c r="F436" s="5" t="str">
        <f>IF(Amortization[[#This Row],[Column1]]="active",ROUND(($F435-D436),2),"")</f>
        <v/>
      </c>
      <c r="G436" t="str">
        <f>IF(Amortization[[#This Row],[Payment '#]]&gt;('Input Data'!$C$11*'Input Data'!$C$12),"paid","active")</f>
        <v>paid</v>
      </c>
    </row>
    <row r="437" spans="2:7" x14ac:dyDescent="0.25">
      <c r="B437" s="8">
        <f t="shared" si="7"/>
        <v>433</v>
      </c>
      <c r="C437" s="5" t="str">
        <f>IF(Amortization[[#This Row],[Column1]]="active",C436,"")</f>
        <v/>
      </c>
      <c r="D437" s="5" t="str">
        <f>IF(Amortization[[#This Row],[Column1]]="active",-PPMT(('Input Data'!$C$10/'Input Data'!$C$12),B437,('Input Data'!$C$11*'Input Data'!$C$12),'Input Data'!$C$8),"")</f>
        <v/>
      </c>
      <c r="E437" s="5" t="str">
        <f>IF(Amortization[[#This Row],[Column1]]="active",C437-D437,"")</f>
        <v/>
      </c>
      <c r="F437" s="5" t="str">
        <f>IF(Amortization[[#This Row],[Column1]]="active",ROUND(($F436-D437),2),"")</f>
        <v/>
      </c>
      <c r="G437" t="str">
        <f>IF(Amortization[[#This Row],[Payment '#]]&gt;('Input Data'!$C$11*'Input Data'!$C$12),"paid","active")</f>
        <v>paid</v>
      </c>
    </row>
    <row r="438" spans="2:7" x14ac:dyDescent="0.25">
      <c r="B438" s="8">
        <f t="shared" si="7"/>
        <v>434</v>
      </c>
      <c r="C438" s="5" t="str">
        <f>IF(Amortization[[#This Row],[Column1]]="active",C437,"")</f>
        <v/>
      </c>
      <c r="D438" s="5" t="str">
        <f>IF(Amortization[[#This Row],[Column1]]="active",-PPMT(('Input Data'!$C$10/'Input Data'!$C$12),B438,('Input Data'!$C$11*'Input Data'!$C$12),'Input Data'!$C$8),"")</f>
        <v/>
      </c>
      <c r="E438" s="5" t="str">
        <f>IF(Amortization[[#This Row],[Column1]]="active",C438-D438,"")</f>
        <v/>
      </c>
      <c r="F438" s="5" t="str">
        <f>IF(Amortization[[#This Row],[Column1]]="active",ROUND(($F437-D438),2),"")</f>
        <v/>
      </c>
      <c r="G438" t="str">
        <f>IF(Amortization[[#This Row],[Payment '#]]&gt;('Input Data'!$C$11*'Input Data'!$C$12),"paid","active")</f>
        <v>paid</v>
      </c>
    </row>
    <row r="439" spans="2:7" x14ac:dyDescent="0.25">
      <c r="B439" s="8">
        <f t="shared" si="7"/>
        <v>435</v>
      </c>
      <c r="C439" s="5" t="str">
        <f>IF(Amortization[[#This Row],[Column1]]="active",C438,"")</f>
        <v/>
      </c>
      <c r="D439" s="5" t="str">
        <f>IF(Amortization[[#This Row],[Column1]]="active",-PPMT(('Input Data'!$C$10/'Input Data'!$C$12),B439,('Input Data'!$C$11*'Input Data'!$C$12),'Input Data'!$C$8),"")</f>
        <v/>
      </c>
      <c r="E439" s="5" t="str">
        <f>IF(Amortization[[#This Row],[Column1]]="active",C439-D439,"")</f>
        <v/>
      </c>
      <c r="F439" s="5" t="str">
        <f>IF(Amortization[[#This Row],[Column1]]="active",ROUND(($F438-D439),2),"")</f>
        <v/>
      </c>
      <c r="G439" t="str">
        <f>IF(Amortization[[#This Row],[Payment '#]]&gt;('Input Data'!$C$11*'Input Data'!$C$12),"paid","active")</f>
        <v>paid</v>
      </c>
    </row>
    <row r="440" spans="2:7" x14ac:dyDescent="0.25">
      <c r="B440" s="8">
        <f t="shared" si="7"/>
        <v>436</v>
      </c>
      <c r="C440" s="5" t="str">
        <f>IF(Amortization[[#This Row],[Column1]]="active",C439,"")</f>
        <v/>
      </c>
      <c r="D440" s="5" t="str">
        <f>IF(Amortization[[#This Row],[Column1]]="active",-PPMT(('Input Data'!$C$10/'Input Data'!$C$12),B440,('Input Data'!$C$11*'Input Data'!$C$12),'Input Data'!$C$8),"")</f>
        <v/>
      </c>
      <c r="E440" s="5" t="str">
        <f>IF(Amortization[[#This Row],[Column1]]="active",C440-D440,"")</f>
        <v/>
      </c>
      <c r="F440" s="5" t="str">
        <f>IF(Amortization[[#This Row],[Column1]]="active",ROUND(($F439-D440),2),"")</f>
        <v/>
      </c>
      <c r="G440" t="str">
        <f>IF(Amortization[[#This Row],[Payment '#]]&gt;('Input Data'!$C$11*'Input Data'!$C$12),"paid","active")</f>
        <v>paid</v>
      </c>
    </row>
    <row r="441" spans="2:7" x14ac:dyDescent="0.25">
      <c r="B441" s="8">
        <f t="shared" si="7"/>
        <v>437</v>
      </c>
      <c r="C441" s="5" t="str">
        <f>IF(Amortization[[#This Row],[Column1]]="active",C440,"")</f>
        <v/>
      </c>
      <c r="D441" s="5" t="str">
        <f>IF(Amortization[[#This Row],[Column1]]="active",-PPMT(('Input Data'!$C$10/'Input Data'!$C$12),B441,('Input Data'!$C$11*'Input Data'!$C$12),'Input Data'!$C$8),"")</f>
        <v/>
      </c>
      <c r="E441" s="5" t="str">
        <f>IF(Amortization[[#This Row],[Column1]]="active",C441-D441,"")</f>
        <v/>
      </c>
      <c r="F441" s="5" t="str">
        <f>IF(Amortization[[#This Row],[Column1]]="active",ROUND(($F440-D441),2),"")</f>
        <v/>
      </c>
      <c r="G441" t="str">
        <f>IF(Amortization[[#This Row],[Payment '#]]&gt;('Input Data'!$C$11*'Input Data'!$C$12),"paid","active")</f>
        <v>paid</v>
      </c>
    </row>
    <row r="442" spans="2:7" x14ac:dyDescent="0.25">
      <c r="B442" s="8">
        <f t="shared" si="7"/>
        <v>438</v>
      </c>
      <c r="C442" s="5" t="str">
        <f>IF(Amortization[[#This Row],[Column1]]="active",C441,"")</f>
        <v/>
      </c>
      <c r="D442" s="5" t="str">
        <f>IF(Amortization[[#This Row],[Column1]]="active",-PPMT(('Input Data'!$C$10/'Input Data'!$C$12),B442,('Input Data'!$C$11*'Input Data'!$C$12),'Input Data'!$C$8),"")</f>
        <v/>
      </c>
      <c r="E442" s="5" t="str">
        <f>IF(Amortization[[#This Row],[Column1]]="active",C442-D442,"")</f>
        <v/>
      </c>
      <c r="F442" s="5" t="str">
        <f>IF(Amortization[[#This Row],[Column1]]="active",ROUND(($F441-D442),2),"")</f>
        <v/>
      </c>
      <c r="G442" t="str">
        <f>IF(Amortization[[#This Row],[Payment '#]]&gt;('Input Data'!$C$11*'Input Data'!$C$12),"paid","active")</f>
        <v>paid</v>
      </c>
    </row>
    <row r="443" spans="2:7" x14ac:dyDescent="0.25">
      <c r="B443" s="8">
        <f t="shared" si="7"/>
        <v>439</v>
      </c>
      <c r="C443" s="5" t="str">
        <f>IF(Amortization[[#This Row],[Column1]]="active",C442,"")</f>
        <v/>
      </c>
      <c r="D443" s="5" t="str">
        <f>IF(Amortization[[#This Row],[Column1]]="active",-PPMT(('Input Data'!$C$10/'Input Data'!$C$12),B443,('Input Data'!$C$11*'Input Data'!$C$12),'Input Data'!$C$8),"")</f>
        <v/>
      </c>
      <c r="E443" s="5" t="str">
        <f>IF(Amortization[[#This Row],[Column1]]="active",C443-D443,"")</f>
        <v/>
      </c>
      <c r="F443" s="5" t="str">
        <f>IF(Amortization[[#This Row],[Column1]]="active",ROUND(($F442-D443),2),"")</f>
        <v/>
      </c>
      <c r="G443" t="str">
        <f>IF(Amortization[[#This Row],[Payment '#]]&gt;('Input Data'!$C$11*'Input Data'!$C$12),"paid","active")</f>
        <v>paid</v>
      </c>
    </row>
    <row r="444" spans="2:7" x14ac:dyDescent="0.25">
      <c r="B444" s="8">
        <f t="shared" si="7"/>
        <v>440</v>
      </c>
      <c r="C444" s="5" t="str">
        <f>IF(Amortization[[#This Row],[Column1]]="active",C443,"")</f>
        <v/>
      </c>
      <c r="D444" s="5" t="str">
        <f>IF(Amortization[[#This Row],[Column1]]="active",-PPMT(('Input Data'!$C$10/'Input Data'!$C$12),B444,('Input Data'!$C$11*'Input Data'!$C$12),'Input Data'!$C$8),"")</f>
        <v/>
      </c>
      <c r="E444" s="5" t="str">
        <f>IF(Amortization[[#This Row],[Column1]]="active",C444-D444,"")</f>
        <v/>
      </c>
      <c r="F444" s="5" t="str">
        <f>IF(Amortization[[#This Row],[Column1]]="active",ROUND(($F443-D444),2),"")</f>
        <v/>
      </c>
      <c r="G444" t="str">
        <f>IF(Amortization[[#This Row],[Payment '#]]&gt;('Input Data'!$C$11*'Input Data'!$C$12),"paid","active")</f>
        <v>paid</v>
      </c>
    </row>
    <row r="445" spans="2:7" x14ac:dyDescent="0.25">
      <c r="B445" s="8">
        <f t="shared" si="7"/>
        <v>441</v>
      </c>
      <c r="C445" s="5" t="str">
        <f>IF(Amortization[[#This Row],[Column1]]="active",C444,"")</f>
        <v/>
      </c>
      <c r="D445" s="5" t="str">
        <f>IF(Amortization[[#This Row],[Column1]]="active",-PPMT(('Input Data'!$C$10/'Input Data'!$C$12),B445,('Input Data'!$C$11*'Input Data'!$C$12),'Input Data'!$C$8),"")</f>
        <v/>
      </c>
      <c r="E445" s="5" t="str">
        <f>IF(Amortization[[#This Row],[Column1]]="active",C445-D445,"")</f>
        <v/>
      </c>
      <c r="F445" s="5" t="str">
        <f>IF(Amortization[[#This Row],[Column1]]="active",ROUND(($F444-D445),2),"")</f>
        <v/>
      </c>
      <c r="G445" t="str">
        <f>IF(Amortization[[#This Row],[Payment '#]]&gt;('Input Data'!$C$11*'Input Data'!$C$12),"paid","active")</f>
        <v>paid</v>
      </c>
    </row>
    <row r="446" spans="2:7" x14ac:dyDescent="0.25">
      <c r="B446" s="8">
        <f t="shared" si="7"/>
        <v>442</v>
      </c>
      <c r="C446" s="5" t="str">
        <f>IF(Amortization[[#This Row],[Column1]]="active",C445,"")</f>
        <v/>
      </c>
      <c r="D446" s="5" t="str">
        <f>IF(Amortization[[#This Row],[Column1]]="active",-PPMT(('Input Data'!$C$10/'Input Data'!$C$12),B446,('Input Data'!$C$11*'Input Data'!$C$12),'Input Data'!$C$8),"")</f>
        <v/>
      </c>
      <c r="E446" s="5" t="str">
        <f>IF(Amortization[[#This Row],[Column1]]="active",C446-D446,"")</f>
        <v/>
      </c>
      <c r="F446" s="5" t="str">
        <f>IF(Amortization[[#This Row],[Column1]]="active",ROUND(($F445-D446),2),"")</f>
        <v/>
      </c>
      <c r="G446" t="str">
        <f>IF(Amortization[[#This Row],[Payment '#]]&gt;('Input Data'!$C$11*'Input Data'!$C$12),"paid","active")</f>
        <v>paid</v>
      </c>
    </row>
    <row r="447" spans="2:7" x14ac:dyDescent="0.25">
      <c r="B447" s="8">
        <f t="shared" si="7"/>
        <v>443</v>
      </c>
      <c r="C447" s="5" t="str">
        <f>IF(Amortization[[#This Row],[Column1]]="active",C446,"")</f>
        <v/>
      </c>
      <c r="D447" s="5" t="str">
        <f>IF(Amortization[[#This Row],[Column1]]="active",-PPMT(('Input Data'!$C$10/'Input Data'!$C$12),B447,('Input Data'!$C$11*'Input Data'!$C$12),'Input Data'!$C$8),"")</f>
        <v/>
      </c>
      <c r="E447" s="5" t="str">
        <f>IF(Amortization[[#This Row],[Column1]]="active",C447-D447,"")</f>
        <v/>
      </c>
      <c r="F447" s="5" t="str">
        <f>IF(Amortization[[#This Row],[Column1]]="active",ROUND(($F446-D447),2),"")</f>
        <v/>
      </c>
      <c r="G447" t="str">
        <f>IF(Amortization[[#This Row],[Payment '#]]&gt;('Input Data'!$C$11*'Input Data'!$C$12),"paid","active")</f>
        <v>paid</v>
      </c>
    </row>
    <row r="448" spans="2:7" x14ac:dyDescent="0.25">
      <c r="B448" s="8">
        <f t="shared" si="7"/>
        <v>444</v>
      </c>
      <c r="C448" s="5" t="str">
        <f>IF(Amortization[[#This Row],[Column1]]="active",C447,"")</f>
        <v/>
      </c>
      <c r="D448" s="5" t="str">
        <f>IF(Amortization[[#This Row],[Column1]]="active",-PPMT(('Input Data'!$C$10/'Input Data'!$C$12),B448,('Input Data'!$C$11*'Input Data'!$C$12),'Input Data'!$C$8),"")</f>
        <v/>
      </c>
      <c r="E448" s="5" t="str">
        <f>IF(Amortization[[#This Row],[Column1]]="active",C448-D448,"")</f>
        <v/>
      </c>
      <c r="F448" s="5" t="str">
        <f>IF(Amortization[[#This Row],[Column1]]="active",ROUND(($F447-D448),2),"")</f>
        <v/>
      </c>
      <c r="G448" t="str">
        <f>IF(Amortization[[#This Row],[Payment '#]]&gt;('Input Data'!$C$11*'Input Data'!$C$12),"paid","active")</f>
        <v>paid</v>
      </c>
    </row>
    <row r="449" spans="2:7" x14ac:dyDescent="0.25">
      <c r="B449" s="8">
        <f t="shared" si="7"/>
        <v>445</v>
      </c>
      <c r="C449" s="5" t="str">
        <f>IF(Amortization[[#This Row],[Column1]]="active",C448,"")</f>
        <v/>
      </c>
      <c r="D449" s="5" t="str">
        <f>IF(Amortization[[#This Row],[Column1]]="active",-PPMT(('Input Data'!$C$10/'Input Data'!$C$12),B449,('Input Data'!$C$11*'Input Data'!$C$12),'Input Data'!$C$8),"")</f>
        <v/>
      </c>
      <c r="E449" s="5" t="str">
        <f>IF(Amortization[[#This Row],[Column1]]="active",C449-D449,"")</f>
        <v/>
      </c>
      <c r="F449" s="5" t="str">
        <f>IF(Amortization[[#This Row],[Column1]]="active",ROUND(($F448-D449),2),"")</f>
        <v/>
      </c>
      <c r="G449" t="str">
        <f>IF(Amortization[[#This Row],[Payment '#]]&gt;('Input Data'!$C$11*'Input Data'!$C$12),"paid","active")</f>
        <v>paid</v>
      </c>
    </row>
    <row r="450" spans="2:7" x14ac:dyDescent="0.25">
      <c r="B450" s="8">
        <f t="shared" si="7"/>
        <v>446</v>
      </c>
      <c r="C450" s="5" t="str">
        <f>IF(Amortization[[#This Row],[Column1]]="active",C449,"")</f>
        <v/>
      </c>
      <c r="D450" s="5" t="str">
        <f>IF(Amortization[[#This Row],[Column1]]="active",-PPMT(('Input Data'!$C$10/'Input Data'!$C$12),B450,('Input Data'!$C$11*'Input Data'!$C$12),'Input Data'!$C$8),"")</f>
        <v/>
      </c>
      <c r="E450" s="5" t="str">
        <f>IF(Amortization[[#This Row],[Column1]]="active",C450-D450,"")</f>
        <v/>
      </c>
      <c r="F450" s="5" t="str">
        <f>IF(Amortization[[#This Row],[Column1]]="active",ROUND(($F449-D450),2),"")</f>
        <v/>
      </c>
      <c r="G450" t="str">
        <f>IF(Amortization[[#This Row],[Payment '#]]&gt;('Input Data'!$C$11*'Input Data'!$C$12),"paid","active")</f>
        <v>paid</v>
      </c>
    </row>
    <row r="451" spans="2:7" x14ac:dyDescent="0.25">
      <c r="B451" s="8">
        <f t="shared" si="7"/>
        <v>447</v>
      </c>
      <c r="C451" s="5" t="str">
        <f>IF(Amortization[[#This Row],[Column1]]="active",C450,"")</f>
        <v/>
      </c>
      <c r="D451" s="5" t="str">
        <f>IF(Amortization[[#This Row],[Column1]]="active",-PPMT(('Input Data'!$C$10/'Input Data'!$C$12),B451,('Input Data'!$C$11*'Input Data'!$C$12),'Input Data'!$C$8),"")</f>
        <v/>
      </c>
      <c r="E451" s="5" t="str">
        <f>IF(Amortization[[#This Row],[Column1]]="active",C451-D451,"")</f>
        <v/>
      </c>
      <c r="F451" s="5" t="str">
        <f>IF(Amortization[[#This Row],[Column1]]="active",ROUND(($F450-D451),2),"")</f>
        <v/>
      </c>
      <c r="G451" t="str">
        <f>IF(Amortization[[#This Row],[Payment '#]]&gt;('Input Data'!$C$11*'Input Data'!$C$12),"paid","active")</f>
        <v>paid</v>
      </c>
    </row>
    <row r="452" spans="2:7" x14ac:dyDescent="0.25">
      <c r="B452" s="8">
        <f t="shared" si="7"/>
        <v>448</v>
      </c>
      <c r="C452" s="5" t="str">
        <f>IF(Amortization[[#This Row],[Column1]]="active",C451,"")</f>
        <v/>
      </c>
      <c r="D452" s="5" t="str">
        <f>IF(Amortization[[#This Row],[Column1]]="active",-PPMT(('Input Data'!$C$10/'Input Data'!$C$12),B452,('Input Data'!$C$11*'Input Data'!$C$12),'Input Data'!$C$8),"")</f>
        <v/>
      </c>
      <c r="E452" s="5" t="str">
        <f>IF(Amortization[[#This Row],[Column1]]="active",C452-D452,"")</f>
        <v/>
      </c>
      <c r="F452" s="5" t="str">
        <f>IF(Amortization[[#This Row],[Column1]]="active",ROUND(($F451-D452),2),"")</f>
        <v/>
      </c>
      <c r="G452" t="str">
        <f>IF(Amortization[[#This Row],[Payment '#]]&gt;('Input Data'!$C$11*'Input Data'!$C$12),"paid","active")</f>
        <v>paid</v>
      </c>
    </row>
    <row r="453" spans="2:7" x14ac:dyDescent="0.25">
      <c r="B453" s="8">
        <f t="shared" si="7"/>
        <v>449</v>
      </c>
      <c r="C453" s="5" t="str">
        <f>IF(Amortization[[#This Row],[Column1]]="active",C452,"")</f>
        <v/>
      </c>
      <c r="D453" s="5" t="str">
        <f>IF(Amortization[[#This Row],[Column1]]="active",-PPMT(('Input Data'!$C$10/'Input Data'!$C$12),B453,('Input Data'!$C$11*'Input Data'!$C$12),'Input Data'!$C$8),"")</f>
        <v/>
      </c>
      <c r="E453" s="5" t="str">
        <f>IF(Amortization[[#This Row],[Column1]]="active",C453-D453,"")</f>
        <v/>
      </c>
      <c r="F453" s="5" t="str">
        <f>IF(Amortization[[#This Row],[Column1]]="active",ROUND(($F452-D453),2),"")</f>
        <v/>
      </c>
      <c r="G453" t="str">
        <f>IF(Amortization[[#This Row],[Payment '#]]&gt;('Input Data'!$C$11*'Input Data'!$C$12),"paid","active")</f>
        <v>paid</v>
      </c>
    </row>
    <row r="454" spans="2:7" x14ac:dyDescent="0.25">
      <c r="B454" s="8">
        <f t="shared" si="7"/>
        <v>450</v>
      </c>
      <c r="C454" s="5" t="str">
        <f>IF(Amortization[[#This Row],[Column1]]="active",C453,"")</f>
        <v/>
      </c>
      <c r="D454" s="5" t="str">
        <f>IF(Amortization[[#This Row],[Column1]]="active",-PPMT(('Input Data'!$C$10/'Input Data'!$C$12),B454,('Input Data'!$C$11*'Input Data'!$C$12),'Input Data'!$C$8),"")</f>
        <v/>
      </c>
      <c r="E454" s="5" t="str">
        <f>IF(Amortization[[#This Row],[Column1]]="active",C454-D454,"")</f>
        <v/>
      </c>
      <c r="F454" s="5" t="str">
        <f>IF(Amortization[[#This Row],[Column1]]="active",ROUND(($F453-D454),2),"")</f>
        <v/>
      </c>
      <c r="G454" t="str">
        <f>IF(Amortization[[#This Row],[Payment '#]]&gt;('Input Data'!$C$11*'Input Data'!$C$12),"paid","active")</f>
        <v>paid</v>
      </c>
    </row>
    <row r="455" spans="2:7" x14ac:dyDescent="0.25">
      <c r="B455" s="8">
        <f t="shared" si="7"/>
        <v>451</v>
      </c>
      <c r="C455" s="5" t="str">
        <f>IF(Amortization[[#This Row],[Column1]]="active",C454,"")</f>
        <v/>
      </c>
      <c r="D455" s="5" t="str">
        <f>IF(Amortization[[#This Row],[Column1]]="active",-PPMT(('Input Data'!$C$10/'Input Data'!$C$12),B455,('Input Data'!$C$11*'Input Data'!$C$12),'Input Data'!$C$8),"")</f>
        <v/>
      </c>
      <c r="E455" s="5" t="str">
        <f>IF(Amortization[[#This Row],[Column1]]="active",C455-D455,"")</f>
        <v/>
      </c>
      <c r="F455" s="5" t="str">
        <f>IF(Amortization[[#This Row],[Column1]]="active",ROUND(($F454-D455),2),"")</f>
        <v/>
      </c>
      <c r="G455" t="str">
        <f>IF(Amortization[[#This Row],[Payment '#]]&gt;('Input Data'!$C$11*'Input Data'!$C$12),"paid","active")</f>
        <v>paid</v>
      </c>
    </row>
    <row r="456" spans="2:7" x14ac:dyDescent="0.25">
      <c r="B456" s="8">
        <f t="shared" si="7"/>
        <v>452</v>
      </c>
      <c r="C456" s="5" t="str">
        <f>IF(Amortization[[#This Row],[Column1]]="active",C455,"")</f>
        <v/>
      </c>
      <c r="D456" s="5" t="str">
        <f>IF(Amortization[[#This Row],[Column1]]="active",-PPMT(('Input Data'!$C$10/'Input Data'!$C$12),B456,('Input Data'!$C$11*'Input Data'!$C$12),'Input Data'!$C$8),"")</f>
        <v/>
      </c>
      <c r="E456" s="5" t="str">
        <f>IF(Amortization[[#This Row],[Column1]]="active",C456-D456,"")</f>
        <v/>
      </c>
      <c r="F456" s="5" t="str">
        <f>IF(Amortization[[#This Row],[Column1]]="active",ROUND(($F455-D456),2),"")</f>
        <v/>
      </c>
      <c r="G456" t="str">
        <f>IF(Amortization[[#This Row],[Payment '#]]&gt;('Input Data'!$C$11*'Input Data'!$C$12),"paid","active")</f>
        <v>paid</v>
      </c>
    </row>
    <row r="457" spans="2:7" x14ac:dyDescent="0.25">
      <c r="B457" s="8">
        <f t="shared" si="7"/>
        <v>453</v>
      </c>
      <c r="C457" s="5" t="str">
        <f>IF(Amortization[[#This Row],[Column1]]="active",C456,"")</f>
        <v/>
      </c>
      <c r="D457" s="5" t="str">
        <f>IF(Amortization[[#This Row],[Column1]]="active",-PPMT(('Input Data'!$C$10/'Input Data'!$C$12),B457,('Input Data'!$C$11*'Input Data'!$C$12),'Input Data'!$C$8),"")</f>
        <v/>
      </c>
      <c r="E457" s="5" t="str">
        <f>IF(Amortization[[#This Row],[Column1]]="active",C457-D457,"")</f>
        <v/>
      </c>
      <c r="F457" s="5" t="str">
        <f>IF(Amortization[[#This Row],[Column1]]="active",ROUND(($F456-D457),2),"")</f>
        <v/>
      </c>
      <c r="G457" t="str">
        <f>IF(Amortization[[#This Row],[Payment '#]]&gt;('Input Data'!$C$11*'Input Data'!$C$12),"paid","active")</f>
        <v>paid</v>
      </c>
    </row>
    <row r="458" spans="2:7" x14ac:dyDescent="0.25">
      <c r="B458" s="8">
        <f t="shared" si="7"/>
        <v>454</v>
      </c>
      <c r="C458" s="5" t="str">
        <f>IF(Amortization[[#This Row],[Column1]]="active",C457,"")</f>
        <v/>
      </c>
      <c r="D458" s="5" t="str">
        <f>IF(Amortization[[#This Row],[Column1]]="active",-PPMT(('Input Data'!$C$10/'Input Data'!$C$12),B458,('Input Data'!$C$11*'Input Data'!$C$12),'Input Data'!$C$8),"")</f>
        <v/>
      </c>
      <c r="E458" s="5" t="str">
        <f>IF(Amortization[[#This Row],[Column1]]="active",C458-D458,"")</f>
        <v/>
      </c>
      <c r="F458" s="5" t="str">
        <f>IF(Amortization[[#This Row],[Column1]]="active",ROUND(($F457-D458),2),"")</f>
        <v/>
      </c>
      <c r="G458" t="str">
        <f>IF(Amortization[[#This Row],[Payment '#]]&gt;('Input Data'!$C$11*'Input Data'!$C$12),"paid","active")</f>
        <v>paid</v>
      </c>
    </row>
    <row r="459" spans="2:7" x14ac:dyDescent="0.25">
      <c r="B459" s="8">
        <f t="shared" si="7"/>
        <v>455</v>
      </c>
      <c r="C459" s="5" t="str">
        <f>IF(Amortization[[#This Row],[Column1]]="active",C458,"")</f>
        <v/>
      </c>
      <c r="D459" s="5" t="str">
        <f>IF(Amortization[[#This Row],[Column1]]="active",-PPMT(('Input Data'!$C$10/'Input Data'!$C$12),B459,('Input Data'!$C$11*'Input Data'!$C$12),'Input Data'!$C$8),"")</f>
        <v/>
      </c>
      <c r="E459" s="5" t="str">
        <f>IF(Amortization[[#This Row],[Column1]]="active",C459-D459,"")</f>
        <v/>
      </c>
      <c r="F459" s="5" t="str">
        <f>IF(Amortization[[#This Row],[Column1]]="active",ROUND(($F458-D459),2),"")</f>
        <v/>
      </c>
      <c r="G459" t="str">
        <f>IF(Amortization[[#This Row],[Payment '#]]&gt;('Input Data'!$C$11*'Input Data'!$C$12),"paid","active")</f>
        <v>paid</v>
      </c>
    </row>
    <row r="460" spans="2:7" x14ac:dyDescent="0.25">
      <c r="B460" s="8">
        <f t="shared" si="7"/>
        <v>456</v>
      </c>
      <c r="C460" s="5" t="str">
        <f>IF(Amortization[[#This Row],[Column1]]="active",C459,"")</f>
        <v/>
      </c>
      <c r="D460" s="5" t="str">
        <f>IF(Amortization[[#This Row],[Column1]]="active",-PPMT(('Input Data'!$C$10/'Input Data'!$C$12),B460,('Input Data'!$C$11*'Input Data'!$C$12),'Input Data'!$C$8),"")</f>
        <v/>
      </c>
      <c r="E460" s="5" t="str">
        <f>IF(Amortization[[#This Row],[Column1]]="active",C460-D460,"")</f>
        <v/>
      </c>
      <c r="F460" s="5" t="str">
        <f>IF(Amortization[[#This Row],[Column1]]="active",ROUND(($F459-D460),2),"")</f>
        <v/>
      </c>
      <c r="G460" t="str">
        <f>IF(Amortization[[#This Row],[Payment '#]]&gt;('Input Data'!$C$11*'Input Data'!$C$12),"paid","active")</f>
        <v>paid</v>
      </c>
    </row>
    <row r="461" spans="2:7" x14ac:dyDescent="0.25">
      <c r="B461" s="8">
        <f t="shared" si="7"/>
        <v>457</v>
      </c>
      <c r="C461" s="5" t="str">
        <f>IF(Amortization[[#This Row],[Column1]]="active",C460,"")</f>
        <v/>
      </c>
      <c r="D461" s="5" t="str">
        <f>IF(Amortization[[#This Row],[Column1]]="active",-PPMT(('Input Data'!$C$10/'Input Data'!$C$12),B461,('Input Data'!$C$11*'Input Data'!$C$12),'Input Data'!$C$8),"")</f>
        <v/>
      </c>
      <c r="E461" s="5" t="str">
        <f>IF(Amortization[[#This Row],[Column1]]="active",C461-D461,"")</f>
        <v/>
      </c>
      <c r="F461" s="5" t="str">
        <f>IF(Amortization[[#This Row],[Column1]]="active",ROUND(($F460-D461),2),"")</f>
        <v/>
      </c>
      <c r="G461" t="str">
        <f>IF(Amortization[[#This Row],[Payment '#]]&gt;('Input Data'!$C$11*'Input Data'!$C$12),"paid","active")</f>
        <v>paid</v>
      </c>
    </row>
    <row r="462" spans="2:7" x14ac:dyDescent="0.25">
      <c r="B462" s="8">
        <f t="shared" si="7"/>
        <v>458</v>
      </c>
      <c r="C462" s="5" t="str">
        <f>IF(Amortization[[#This Row],[Column1]]="active",C461,"")</f>
        <v/>
      </c>
      <c r="D462" s="5" t="str">
        <f>IF(Amortization[[#This Row],[Column1]]="active",-PPMT(('Input Data'!$C$10/'Input Data'!$C$12),B462,('Input Data'!$C$11*'Input Data'!$C$12),'Input Data'!$C$8),"")</f>
        <v/>
      </c>
      <c r="E462" s="5" t="str">
        <f>IF(Amortization[[#This Row],[Column1]]="active",C462-D462,"")</f>
        <v/>
      </c>
      <c r="F462" s="5" t="str">
        <f>IF(Amortization[[#This Row],[Column1]]="active",ROUND(($F461-D462),2),"")</f>
        <v/>
      </c>
      <c r="G462" t="str">
        <f>IF(Amortization[[#This Row],[Payment '#]]&gt;('Input Data'!$C$11*'Input Data'!$C$12),"paid","active")</f>
        <v>paid</v>
      </c>
    </row>
    <row r="463" spans="2:7" x14ac:dyDescent="0.25">
      <c r="B463" s="8">
        <f t="shared" si="7"/>
        <v>459</v>
      </c>
      <c r="C463" s="5" t="str">
        <f>IF(Amortization[[#This Row],[Column1]]="active",C462,"")</f>
        <v/>
      </c>
      <c r="D463" s="5" t="str">
        <f>IF(Amortization[[#This Row],[Column1]]="active",-PPMT(('Input Data'!$C$10/'Input Data'!$C$12),B463,('Input Data'!$C$11*'Input Data'!$C$12),'Input Data'!$C$8),"")</f>
        <v/>
      </c>
      <c r="E463" s="5" t="str">
        <f>IF(Amortization[[#This Row],[Column1]]="active",C463-D463,"")</f>
        <v/>
      </c>
      <c r="F463" s="5" t="str">
        <f>IF(Amortization[[#This Row],[Column1]]="active",ROUND(($F462-D463),2),"")</f>
        <v/>
      </c>
      <c r="G463" t="str">
        <f>IF(Amortization[[#This Row],[Payment '#]]&gt;('Input Data'!$C$11*'Input Data'!$C$12),"paid","active")</f>
        <v>paid</v>
      </c>
    </row>
    <row r="464" spans="2:7" x14ac:dyDescent="0.25">
      <c r="B464" s="8">
        <f t="shared" si="7"/>
        <v>460</v>
      </c>
      <c r="C464" s="5" t="str">
        <f>IF(Amortization[[#This Row],[Column1]]="active",C463,"")</f>
        <v/>
      </c>
      <c r="D464" s="5" t="str">
        <f>IF(Amortization[[#This Row],[Column1]]="active",-PPMT(('Input Data'!$C$10/'Input Data'!$C$12),B464,('Input Data'!$C$11*'Input Data'!$C$12),'Input Data'!$C$8),"")</f>
        <v/>
      </c>
      <c r="E464" s="5" t="str">
        <f>IF(Amortization[[#This Row],[Column1]]="active",C464-D464,"")</f>
        <v/>
      </c>
      <c r="F464" s="5" t="str">
        <f>IF(Amortization[[#This Row],[Column1]]="active",ROUND(($F463-D464),2),"")</f>
        <v/>
      </c>
      <c r="G464" t="str">
        <f>IF(Amortization[[#This Row],[Payment '#]]&gt;('Input Data'!$C$11*'Input Data'!$C$12),"paid","active")</f>
        <v>paid</v>
      </c>
    </row>
    <row r="465" spans="2:7" x14ac:dyDescent="0.25">
      <c r="B465" s="8">
        <f t="shared" si="7"/>
        <v>461</v>
      </c>
      <c r="C465" s="5" t="str">
        <f>IF(Amortization[[#This Row],[Column1]]="active",C464,"")</f>
        <v/>
      </c>
      <c r="D465" s="5" t="str">
        <f>IF(Amortization[[#This Row],[Column1]]="active",-PPMT(('Input Data'!$C$10/'Input Data'!$C$12),B465,('Input Data'!$C$11*'Input Data'!$C$12),'Input Data'!$C$8),"")</f>
        <v/>
      </c>
      <c r="E465" s="5" t="str">
        <f>IF(Amortization[[#This Row],[Column1]]="active",C465-D465,"")</f>
        <v/>
      </c>
      <c r="F465" s="5" t="str">
        <f>IF(Amortization[[#This Row],[Column1]]="active",ROUND(($F464-D465),2),"")</f>
        <v/>
      </c>
      <c r="G465" t="str">
        <f>IF(Amortization[[#This Row],[Payment '#]]&gt;('Input Data'!$C$11*'Input Data'!$C$12),"paid","active")</f>
        <v>paid</v>
      </c>
    </row>
    <row r="466" spans="2:7" x14ac:dyDescent="0.25">
      <c r="B466" s="8">
        <f t="shared" si="7"/>
        <v>462</v>
      </c>
      <c r="C466" s="5" t="str">
        <f>IF(Amortization[[#This Row],[Column1]]="active",C465,"")</f>
        <v/>
      </c>
      <c r="D466" s="5" t="str">
        <f>IF(Amortization[[#This Row],[Column1]]="active",-PPMT(('Input Data'!$C$10/'Input Data'!$C$12),B466,('Input Data'!$C$11*'Input Data'!$C$12),'Input Data'!$C$8),"")</f>
        <v/>
      </c>
      <c r="E466" s="5" t="str">
        <f>IF(Amortization[[#This Row],[Column1]]="active",C466-D466,"")</f>
        <v/>
      </c>
      <c r="F466" s="5" t="str">
        <f>IF(Amortization[[#This Row],[Column1]]="active",ROUND(($F465-D466),2),"")</f>
        <v/>
      </c>
      <c r="G466" t="str">
        <f>IF(Amortization[[#This Row],[Payment '#]]&gt;('Input Data'!$C$11*'Input Data'!$C$12),"paid","active")</f>
        <v>paid</v>
      </c>
    </row>
    <row r="467" spans="2:7" x14ac:dyDescent="0.25">
      <c r="B467" s="8">
        <f t="shared" si="7"/>
        <v>463</v>
      </c>
      <c r="C467" s="5" t="str">
        <f>IF(Amortization[[#This Row],[Column1]]="active",C466,"")</f>
        <v/>
      </c>
      <c r="D467" s="5" t="str">
        <f>IF(Amortization[[#This Row],[Column1]]="active",-PPMT(('Input Data'!$C$10/'Input Data'!$C$12),B467,('Input Data'!$C$11*'Input Data'!$C$12),'Input Data'!$C$8),"")</f>
        <v/>
      </c>
      <c r="E467" s="5" t="str">
        <f>IF(Amortization[[#This Row],[Column1]]="active",C467-D467,"")</f>
        <v/>
      </c>
      <c r="F467" s="5" t="str">
        <f>IF(Amortization[[#This Row],[Column1]]="active",ROUND(($F466-D467),2),"")</f>
        <v/>
      </c>
      <c r="G467" t="str">
        <f>IF(Amortization[[#This Row],[Payment '#]]&gt;('Input Data'!$C$11*'Input Data'!$C$12),"paid","active")</f>
        <v>paid</v>
      </c>
    </row>
    <row r="468" spans="2:7" x14ac:dyDescent="0.25">
      <c r="B468" s="8">
        <f t="shared" si="7"/>
        <v>464</v>
      </c>
      <c r="C468" s="5" t="str">
        <f>IF(Amortization[[#This Row],[Column1]]="active",C467,"")</f>
        <v/>
      </c>
      <c r="D468" s="5" t="str">
        <f>IF(Amortization[[#This Row],[Column1]]="active",-PPMT(('Input Data'!$C$10/'Input Data'!$C$12),B468,('Input Data'!$C$11*'Input Data'!$C$12),'Input Data'!$C$8),"")</f>
        <v/>
      </c>
      <c r="E468" s="5" t="str">
        <f>IF(Amortization[[#This Row],[Column1]]="active",C468-D468,"")</f>
        <v/>
      </c>
      <c r="F468" s="5" t="str">
        <f>IF(Amortization[[#This Row],[Column1]]="active",ROUND(($F467-D468),2),"")</f>
        <v/>
      </c>
      <c r="G468" t="str">
        <f>IF(Amortization[[#This Row],[Payment '#]]&gt;('Input Data'!$C$11*'Input Data'!$C$12),"paid","active")</f>
        <v>paid</v>
      </c>
    </row>
    <row r="469" spans="2:7" x14ac:dyDescent="0.25">
      <c r="B469" s="8">
        <f t="shared" si="7"/>
        <v>465</v>
      </c>
      <c r="C469" s="5" t="str">
        <f>IF(Amortization[[#This Row],[Column1]]="active",C468,"")</f>
        <v/>
      </c>
      <c r="D469" s="5" t="str">
        <f>IF(Amortization[[#This Row],[Column1]]="active",-PPMT(('Input Data'!$C$10/'Input Data'!$C$12),B469,('Input Data'!$C$11*'Input Data'!$C$12),'Input Data'!$C$8),"")</f>
        <v/>
      </c>
      <c r="E469" s="5" t="str">
        <f>IF(Amortization[[#This Row],[Column1]]="active",C469-D469,"")</f>
        <v/>
      </c>
      <c r="F469" s="5" t="str">
        <f>IF(Amortization[[#This Row],[Column1]]="active",ROUND(($F468-D469),2),"")</f>
        <v/>
      </c>
      <c r="G469" t="str">
        <f>IF(Amortization[[#This Row],[Payment '#]]&gt;('Input Data'!$C$11*'Input Data'!$C$12),"paid","active")</f>
        <v>paid</v>
      </c>
    </row>
    <row r="470" spans="2:7" x14ac:dyDescent="0.25">
      <c r="B470" s="8">
        <f t="shared" si="7"/>
        <v>466</v>
      </c>
      <c r="C470" s="5" t="str">
        <f>IF(Amortization[[#This Row],[Column1]]="active",C469,"")</f>
        <v/>
      </c>
      <c r="D470" s="5" t="str">
        <f>IF(Amortization[[#This Row],[Column1]]="active",-PPMT(('Input Data'!$C$10/'Input Data'!$C$12),B470,('Input Data'!$C$11*'Input Data'!$C$12),'Input Data'!$C$8),"")</f>
        <v/>
      </c>
      <c r="E470" s="5" t="str">
        <f>IF(Amortization[[#This Row],[Column1]]="active",C470-D470,"")</f>
        <v/>
      </c>
      <c r="F470" s="5" t="str">
        <f>IF(Amortization[[#This Row],[Column1]]="active",ROUND(($F469-D470),2),"")</f>
        <v/>
      </c>
      <c r="G470" t="str">
        <f>IF(Amortization[[#This Row],[Payment '#]]&gt;('Input Data'!$C$11*'Input Data'!$C$12),"paid","active")</f>
        <v>paid</v>
      </c>
    </row>
    <row r="471" spans="2:7" x14ac:dyDescent="0.25">
      <c r="B471" s="8">
        <f t="shared" si="7"/>
        <v>467</v>
      </c>
      <c r="C471" s="5" t="str">
        <f>IF(Amortization[[#This Row],[Column1]]="active",C470,"")</f>
        <v/>
      </c>
      <c r="D471" s="5" t="str">
        <f>IF(Amortization[[#This Row],[Column1]]="active",-PPMT(('Input Data'!$C$10/'Input Data'!$C$12),B471,('Input Data'!$C$11*'Input Data'!$C$12),'Input Data'!$C$8),"")</f>
        <v/>
      </c>
      <c r="E471" s="5" t="str">
        <f>IF(Amortization[[#This Row],[Column1]]="active",C471-D471,"")</f>
        <v/>
      </c>
      <c r="F471" s="5" t="str">
        <f>IF(Amortization[[#This Row],[Column1]]="active",ROUND(($F470-D471),2),"")</f>
        <v/>
      </c>
      <c r="G471" t="str">
        <f>IF(Amortization[[#This Row],[Payment '#]]&gt;('Input Data'!$C$11*'Input Data'!$C$12),"paid","active")</f>
        <v>paid</v>
      </c>
    </row>
    <row r="472" spans="2:7" x14ac:dyDescent="0.25">
      <c r="B472" s="8">
        <f t="shared" si="7"/>
        <v>468</v>
      </c>
      <c r="C472" s="5" t="str">
        <f>IF(Amortization[[#This Row],[Column1]]="active",C471,"")</f>
        <v/>
      </c>
      <c r="D472" s="5" t="str">
        <f>IF(Amortization[[#This Row],[Column1]]="active",-PPMT(('Input Data'!$C$10/'Input Data'!$C$12),B472,('Input Data'!$C$11*'Input Data'!$C$12),'Input Data'!$C$8),"")</f>
        <v/>
      </c>
      <c r="E472" s="5" t="str">
        <f>IF(Amortization[[#This Row],[Column1]]="active",C472-D472,"")</f>
        <v/>
      </c>
      <c r="F472" s="5" t="str">
        <f>IF(Amortization[[#This Row],[Column1]]="active",ROUND(($F471-D472),2),"")</f>
        <v/>
      </c>
      <c r="G472" t="str">
        <f>IF(Amortization[[#This Row],[Payment '#]]&gt;('Input Data'!$C$11*'Input Data'!$C$12),"paid","active")</f>
        <v>paid</v>
      </c>
    </row>
    <row r="473" spans="2:7" x14ac:dyDescent="0.25">
      <c r="B473" s="8">
        <f t="shared" si="7"/>
        <v>469</v>
      </c>
      <c r="C473" s="5" t="str">
        <f>IF(Amortization[[#This Row],[Column1]]="active",C472,"")</f>
        <v/>
      </c>
      <c r="D473" s="5" t="str">
        <f>IF(Amortization[[#This Row],[Column1]]="active",-PPMT(('Input Data'!$C$10/'Input Data'!$C$12),B473,('Input Data'!$C$11*'Input Data'!$C$12),'Input Data'!$C$8),"")</f>
        <v/>
      </c>
      <c r="E473" s="5" t="str">
        <f>IF(Amortization[[#This Row],[Column1]]="active",C473-D473,"")</f>
        <v/>
      </c>
      <c r="F473" s="5" t="str">
        <f>IF(Amortization[[#This Row],[Column1]]="active",ROUND(($F472-D473),2),"")</f>
        <v/>
      </c>
      <c r="G473" t="str">
        <f>IF(Amortization[[#This Row],[Payment '#]]&gt;('Input Data'!$C$11*'Input Data'!$C$12),"paid","active")</f>
        <v>paid</v>
      </c>
    </row>
    <row r="474" spans="2:7" x14ac:dyDescent="0.25">
      <c r="B474" s="8">
        <f t="shared" si="7"/>
        <v>470</v>
      </c>
      <c r="C474" s="5" t="str">
        <f>IF(Amortization[[#This Row],[Column1]]="active",C473,"")</f>
        <v/>
      </c>
      <c r="D474" s="5" t="str">
        <f>IF(Amortization[[#This Row],[Column1]]="active",-PPMT(('Input Data'!$C$10/'Input Data'!$C$12),B474,('Input Data'!$C$11*'Input Data'!$C$12),'Input Data'!$C$8),"")</f>
        <v/>
      </c>
      <c r="E474" s="5" t="str">
        <f>IF(Amortization[[#This Row],[Column1]]="active",C474-D474,"")</f>
        <v/>
      </c>
      <c r="F474" s="5" t="str">
        <f>IF(Amortization[[#This Row],[Column1]]="active",ROUND(($F473-D474),2),"")</f>
        <v/>
      </c>
      <c r="G474" t="str">
        <f>IF(Amortization[[#This Row],[Payment '#]]&gt;('Input Data'!$C$11*'Input Data'!$C$12),"paid","active")</f>
        <v>paid</v>
      </c>
    </row>
    <row r="475" spans="2:7" x14ac:dyDescent="0.25">
      <c r="B475" s="8">
        <f t="shared" si="7"/>
        <v>471</v>
      </c>
      <c r="C475" s="5" t="str">
        <f>IF(Amortization[[#This Row],[Column1]]="active",C474,"")</f>
        <v/>
      </c>
      <c r="D475" s="5" t="str">
        <f>IF(Amortization[[#This Row],[Column1]]="active",-PPMT(('Input Data'!$C$10/'Input Data'!$C$12),B475,('Input Data'!$C$11*'Input Data'!$C$12),'Input Data'!$C$8),"")</f>
        <v/>
      </c>
      <c r="E475" s="5" t="str">
        <f>IF(Amortization[[#This Row],[Column1]]="active",C475-D475,"")</f>
        <v/>
      </c>
      <c r="F475" s="5" t="str">
        <f>IF(Amortization[[#This Row],[Column1]]="active",ROUND(($F474-D475),2),"")</f>
        <v/>
      </c>
      <c r="G475" t="str">
        <f>IF(Amortization[[#This Row],[Payment '#]]&gt;('Input Data'!$C$11*'Input Data'!$C$12),"paid","active")</f>
        <v>paid</v>
      </c>
    </row>
    <row r="476" spans="2:7" x14ac:dyDescent="0.25">
      <c r="B476" s="8">
        <f t="shared" si="7"/>
        <v>472</v>
      </c>
      <c r="C476" s="5" t="str">
        <f>IF(Amortization[[#This Row],[Column1]]="active",C475,"")</f>
        <v/>
      </c>
      <c r="D476" s="5" t="str">
        <f>IF(Amortization[[#This Row],[Column1]]="active",-PPMT(('Input Data'!$C$10/'Input Data'!$C$12),B476,('Input Data'!$C$11*'Input Data'!$C$12),'Input Data'!$C$8),"")</f>
        <v/>
      </c>
      <c r="E476" s="5" t="str">
        <f>IF(Amortization[[#This Row],[Column1]]="active",C476-D476,"")</f>
        <v/>
      </c>
      <c r="F476" s="5" t="str">
        <f>IF(Amortization[[#This Row],[Column1]]="active",ROUND(($F475-D476),2),"")</f>
        <v/>
      </c>
      <c r="G476" t="str">
        <f>IF(Amortization[[#This Row],[Payment '#]]&gt;('Input Data'!$C$11*'Input Data'!$C$12),"paid","active")</f>
        <v>paid</v>
      </c>
    </row>
    <row r="477" spans="2:7" x14ac:dyDescent="0.25">
      <c r="B477" s="8">
        <f t="shared" si="7"/>
        <v>473</v>
      </c>
      <c r="C477" s="5" t="str">
        <f>IF(Amortization[[#This Row],[Column1]]="active",C476,"")</f>
        <v/>
      </c>
      <c r="D477" s="5" t="str">
        <f>IF(Amortization[[#This Row],[Column1]]="active",-PPMT(('Input Data'!$C$10/'Input Data'!$C$12),B477,('Input Data'!$C$11*'Input Data'!$C$12),'Input Data'!$C$8),"")</f>
        <v/>
      </c>
      <c r="E477" s="5" t="str">
        <f>IF(Amortization[[#This Row],[Column1]]="active",C477-D477,"")</f>
        <v/>
      </c>
      <c r="F477" s="5" t="str">
        <f>IF(Amortization[[#This Row],[Column1]]="active",ROUND(($F476-D477),2),"")</f>
        <v/>
      </c>
      <c r="G477" t="str">
        <f>IF(Amortization[[#This Row],[Payment '#]]&gt;('Input Data'!$C$11*'Input Data'!$C$12),"paid","active")</f>
        <v>paid</v>
      </c>
    </row>
    <row r="478" spans="2:7" x14ac:dyDescent="0.25">
      <c r="B478" s="8">
        <f t="shared" si="7"/>
        <v>474</v>
      </c>
      <c r="C478" s="5" t="str">
        <f>IF(Amortization[[#This Row],[Column1]]="active",C477,"")</f>
        <v/>
      </c>
      <c r="D478" s="5" t="str">
        <f>IF(Amortization[[#This Row],[Column1]]="active",-PPMT(('Input Data'!$C$10/'Input Data'!$C$12),B478,('Input Data'!$C$11*'Input Data'!$C$12),'Input Data'!$C$8),"")</f>
        <v/>
      </c>
      <c r="E478" s="5" t="str">
        <f>IF(Amortization[[#This Row],[Column1]]="active",C478-D478,"")</f>
        <v/>
      </c>
      <c r="F478" s="5" t="str">
        <f>IF(Amortization[[#This Row],[Column1]]="active",ROUND(($F477-D478),2),"")</f>
        <v/>
      </c>
      <c r="G478" t="str">
        <f>IF(Amortization[[#This Row],[Payment '#]]&gt;('Input Data'!$C$11*'Input Data'!$C$12),"paid","active")</f>
        <v>paid</v>
      </c>
    </row>
    <row r="479" spans="2:7" x14ac:dyDescent="0.25">
      <c r="B479" s="8">
        <f t="shared" si="7"/>
        <v>475</v>
      </c>
      <c r="C479" s="5" t="str">
        <f>IF(Amortization[[#This Row],[Column1]]="active",C478,"")</f>
        <v/>
      </c>
      <c r="D479" s="5" t="str">
        <f>IF(Amortization[[#This Row],[Column1]]="active",-PPMT(('Input Data'!$C$10/'Input Data'!$C$12),B479,('Input Data'!$C$11*'Input Data'!$C$12),'Input Data'!$C$8),"")</f>
        <v/>
      </c>
      <c r="E479" s="5" t="str">
        <f>IF(Amortization[[#This Row],[Column1]]="active",C479-D479,"")</f>
        <v/>
      </c>
      <c r="F479" s="5" t="str">
        <f>IF(Amortization[[#This Row],[Column1]]="active",ROUND(($F478-D479),2),"")</f>
        <v/>
      </c>
      <c r="G479" t="str">
        <f>IF(Amortization[[#This Row],[Payment '#]]&gt;('Input Data'!$C$11*'Input Data'!$C$12),"paid","active")</f>
        <v>paid</v>
      </c>
    </row>
    <row r="480" spans="2:7" x14ac:dyDescent="0.25">
      <c r="B480" s="8">
        <f t="shared" si="7"/>
        <v>476</v>
      </c>
      <c r="C480" s="5" t="str">
        <f>IF(Amortization[[#This Row],[Column1]]="active",C479,"")</f>
        <v/>
      </c>
      <c r="D480" s="5" t="str">
        <f>IF(Amortization[[#This Row],[Column1]]="active",-PPMT(('Input Data'!$C$10/'Input Data'!$C$12),B480,('Input Data'!$C$11*'Input Data'!$C$12),'Input Data'!$C$8),"")</f>
        <v/>
      </c>
      <c r="E480" s="5" t="str">
        <f>IF(Amortization[[#This Row],[Column1]]="active",C480-D480,"")</f>
        <v/>
      </c>
      <c r="F480" s="5" t="str">
        <f>IF(Amortization[[#This Row],[Column1]]="active",ROUND(($F479-D480),2),"")</f>
        <v/>
      </c>
      <c r="G480" t="str">
        <f>IF(Amortization[[#This Row],[Payment '#]]&gt;('Input Data'!$C$11*'Input Data'!$C$12),"paid","active")</f>
        <v>paid</v>
      </c>
    </row>
    <row r="481" spans="2:10" x14ac:dyDescent="0.25">
      <c r="B481" s="8">
        <f t="shared" si="7"/>
        <v>477</v>
      </c>
      <c r="C481" s="5" t="str">
        <f>IF(Amortization[[#This Row],[Column1]]="active",C480,"")</f>
        <v/>
      </c>
      <c r="D481" s="5" t="str">
        <f>IF(Amortization[[#This Row],[Column1]]="active",-PPMT(('Input Data'!$C$10/'Input Data'!$C$12),B481,('Input Data'!$C$11*'Input Data'!$C$12),'Input Data'!$C$8),"")</f>
        <v/>
      </c>
      <c r="E481" s="5" t="str">
        <f>IF(Amortization[[#This Row],[Column1]]="active",C481-D481,"")</f>
        <v/>
      </c>
      <c r="F481" s="5" t="str">
        <f>IF(Amortization[[#This Row],[Column1]]="active",ROUND(($F480-D481),2),"")</f>
        <v/>
      </c>
      <c r="G481" t="str">
        <f>IF(Amortization[[#This Row],[Payment '#]]&gt;('Input Data'!$C$11*'Input Data'!$C$12),"paid","active")</f>
        <v>paid</v>
      </c>
    </row>
    <row r="482" spans="2:10" x14ac:dyDescent="0.25">
      <c r="B482" s="8">
        <f t="shared" si="7"/>
        <v>478</v>
      </c>
      <c r="C482" s="5" t="str">
        <f>IF(Amortization[[#This Row],[Column1]]="active",C481,"")</f>
        <v/>
      </c>
      <c r="D482" s="5" t="str">
        <f>IF(Amortization[[#This Row],[Column1]]="active",-PPMT(('Input Data'!$C$10/'Input Data'!$C$12),B482,('Input Data'!$C$11*'Input Data'!$C$12),'Input Data'!$C$8),"")</f>
        <v/>
      </c>
      <c r="E482" s="5" t="str">
        <f>IF(Amortization[[#This Row],[Column1]]="active",C482-D482,"")</f>
        <v/>
      </c>
      <c r="F482" s="5" t="str">
        <f>IF(Amortization[[#This Row],[Column1]]="active",ROUND(($F481-D482),2),"")</f>
        <v/>
      </c>
      <c r="G482" t="str">
        <f>IF(Amortization[[#This Row],[Payment '#]]&gt;('Input Data'!$C$11*'Input Data'!$C$12),"paid","active")</f>
        <v>paid</v>
      </c>
    </row>
    <row r="483" spans="2:10" x14ac:dyDescent="0.25">
      <c r="B483" s="8">
        <f t="shared" si="7"/>
        <v>479</v>
      </c>
      <c r="C483" s="5" t="str">
        <f>IF(Amortization[[#This Row],[Column1]]="active",C482,"")</f>
        <v/>
      </c>
      <c r="D483" s="5" t="str">
        <f>IF(Amortization[[#This Row],[Column1]]="active",-PPMT(('Input Data'!$C$10/'Input Data'!$C$12),B483,('Input Data'!$C$11*'Input Data'!$C$12),'Input Data'!$C$8),"")</f>
        <v/>
      </c>
      <c r="E483" s="5" t="str">
        <f>IF(Amortization[[#This Row],[Column1]]="active",C483-D483,"")</f>
        <v/>
      </c>
      <c r="F483" s="5" t="str">
        <f>IF(Amortization[[#This Row],[Column1]]="active",ROUND(($F482-D483),2),"")</f>
        <v/>
      </c>
      <c r="G483" t="str">
        <f>IF(Amortization[[#This Row],[Payment '#]]&gt;('Input Data'!$C$11*'Input Data'!$C$12),"paid","active")</f>
        <v>paid</v>
      </c>
    </row>
    <row r="484" spans="2:10" x14ac:dyDescent="0.25">
      <c r="B484" s="8">
        <f t="shared" si="7"/>
        <v>480</v>
      </c>
      <c r="C484" s="5" t="str">
        <f>IF(Amortization[[#This Row],[Column1]]="active",C483,"")</f>
        <v/>
      </c>
      <c r="D484" s="5" t="str">
        <f>IF(Amortization[[#This Row],[Column1]]="active",-PPMT(('Input Data'!$C$10/'Input Data'!$C$12),B484,('Input Data'!$C$11*'Input Data'!$C$12),'Input Data'!$C$8),"")</f>
        <v/>
      </c>
      <c r="E484" s="5" t="str">
        <f>IF(Amortization[[#This Row],[Column1]]="active",C484-D484,"")</f>
        <v/>
      </c>
      <c r="F484" s="5" t="str">
        <f>IF(Amortization[[#This Row],[Column1]]="active",ROUND(($F483-D484),2),"")</f>
        <v/>
      </c>
      <c r="G484" t="str">
        <f>IF(Amortization[[#This Row],[Payment '#]]&gt;('Input Data'!$C$11*'Input Data'!$C$12),"paid","active")</f>
        <v>paid</v>
      </c>
      <c r="J484" s="18"/>
    </row>
    <row r="485" spans="2:10" x14ac:dyDescent="0.25">
      <c r="B485" s="8">
        <f t="shared" ref="B485:B504" si="8">IF(F484&gt;0,B484+1,"")</f>
        <v>481</v>
      </c>
      <c r="C485" s="5" t="str">
        <f>IF(Amortization[[#This Row],[Column1]]="active",C484,"")</f>
        <v/>
      </c>
      <c r="D485" s="5" t="str">
        <f>IF(Amortization[[#This Row],[Column1]]="active",-PPMT(('Input Data'!$C$10/'Input Data'!$C$12),B485,('Input Data'!$C$11*'Input Data'!$C$12),'Input Data'!$C$8),"")</f>
        <v/>
      </c>
      <c r="E485" s="5" t="str">
        <f>IF(Amortization[[#This Row],[Column1]]="active",C485-D485,"")</f>
        <v/>
      </c>
      <c r="F485" s="5" t="str">
        <f>IF(Amortization[[#This Row],[Column1]]="active",ROUND(($F484-D485),2),"")</f>
        <v/>
      </c>
      <c r="G485" t="str">
        <f>IF(Amortization[[#This Row],[Payment '#]]&gt;('Input Data'!$C$11*'Input Data'!$C$12),"paid","active")</f>
        <v>paid</v>
      </c>
    </row>
    <row r="486" spans="2:10" x14ac:dyDescent="0.25">
      <c r="B486" s="8">
        <f t="shared" si="8"/>
        <v>482</v>
      </c>
      <c r="C486" s="5" t="str">
        <f>IF(Amortization[[#This Row],[Column1]]="active",C485,"")</f>
        <v/>
      </c>
      <c r="D486" s="5" t="str">
        <f>IF(Amortization[[#This Row],[Column1]]="active",-PPMT(('Input Data'!$C$10/'Input Data'!$C$12),B486,('Input Data'!$C$11*'Input Data'!$C$12),'Input Data'!$C$8),"")</f>
        <v/>
      </c>
      <c r="E486" s="5" t="str">
        <f>IF(Amortization[[#This Row],[Column1]]="active",C486-D486,"")</f>
        <v/>
      </c>
      <c r="F486" s="5" t="str">
        <f>IF(Amortization[[#This Row],[Column1]]="active",ROUND(($F485-D486),2),"")</f>
        <v/>
      </c>
      <c r="G486" t="str">
        <f>IF(Amortization[[#This Row],[Payment '#]]&gt;('Input Data'!$C$11*'Input Data'!$C$12),"paid","active")</f>
        <v>paid</v>
      </c>
    </row>
    <row r="487" spans="2:10" x14ac:dyDescent="0.25">
      <c r="B487" s="8">
        <f t="shared" si="8"/>
        <v>483</v>
      </c>
      <c r="C487" s="5" t="str">
        <f>IF(Amortization[[#This Row],[Column1]]="active",C486,"")</f>
        <v/>
      </c>
      <c r="D487" s="5" t="str">
        <f>IF(Amortization[[#This Row],[Column1]]="active",-PPMT(('Input Data'!$C$10/'Input Data'!$C$12),B487,('Input Data'!$C$11*'Input Data'!$C$12),'Input Data'!$C$8),"")</f>
        <v/>
      </c>
      <c r="E487" s="5" t="str">
        <f>IF(Amortization[[#This Row],[Column1]]="active",C487-D487,"")</f>
        <v/>
      </c>
      <c r="F487" s="5" t="str">
        <f>IF(Amortization[[#This Row],[Column1]]="active",ROUND(($F486-D487),2),"")</f>
        <v/>
      </c>
      <c r="G487" t="str">
        <f>IF(Amortization[[#This Row],[Payment '#]]&gt;('Input Data'!$C$11*'Input Data'!$C$12),"paid","active")</f>
        <v>paid</v>
      </c>
    </row>
    <row r="488" spans="2:10" x14ac:dyDescent="0.25">
      <c r="B488" s="8">
        <f t="shared" si="8"/>
        <v>484</v>
      </c>
      <c r="C488" s="5" t="str">
        <f>IF(Amortization[[#This Row],[Column1]]="active",C487,"")</f>
        <v/>
      </c>
      <c r="D488" s="5" t="str">
        <f>IF(Amortization[[#This Row],[Column1]]="active",-PPMT(('Input Data'!$C$10/'Input Data'!$C$12),B488,('Input Data'!$C$11*'Input Data'!$C$12),'Input Data'!$C$8),"")</f>
        <v/>
      </c>
      <c r="E488" s="5" t="str">
        <f>IF(Amortization[[#This Row],[Column1]]="active",C488-D488,"")</f>
        <v/>
      </c>
      <c r="F488" s="5" t="str">
        <f>IF(Amortization[[#This Row],[Column1]]="active",ROUND(($F487-D488),2),"")</f>
        <v/>
      </c>
      <c r="G488" t="str">
        <f>IF(Amortization[[#This Row],[Payment '#]]&gt;('Input Data'!$C$11*'Input Data'!$C$12),"paid","active")</f>
        <v>paid</v>
      </c>
    </row>
    <row r="489" spans="2:10" x14ac:dyDescent="0.25">
      <c r="B489" s="8">
        <f t="shared" si="8"/>
        <v>485</v>
      </c>
      <c r="C489" s="5" t="str">
        <f>IF(Amortization[[#This Row],[Column1]]="active",C488,"")</f>
        <v/>
      </c>
      <c r="D489" s="5" t="str">
        <f>IF(Amortization[[#This Row],[Column1]]="active",-PPMT(('Input Data'!$C$10/'Input Data'!$C$12),B489,('Input Data'!$C$11*'Input Data'!$C$12),'Input Data'!$C$8),"")</f>
        <v/>
      </c>
      <c r="E489" s="5" t="str">
        <f>IF(Amortization[[#This Row],[Column1]]="active",C489-D489,"")</f>
        <v/>
      </c>
      <c r="F489" s="5" t="str">
        <f>IF(Amortization[[#This Row],[Column1]]="active",ROUND(($F488-D489),2),"")</f>
        <v/>
      </c>
      <c r="G489" t="str">
        <f>IF(Amortization[[#This Row],[Payment '#]]&gt;('Input Data'!$C$11*'Input Data'!$C$12),"paid","active")</f>
        <v>paid</v>
      </c>
    </row>
    <row r="490" spans="2:10" x14ac:dyDescent="0.25">
      <c r="B490" s="8">
        <f t="shared" si="8"/>
        <v>486</v>
      </c>
      <c r="C490" s="5" t="str">
        <f>IF(Amortization[[#This Row],[Column1]]="active",C489,"")</f>
        <v/>
      </c>
      <c r="D490" s="5" t="str">
        <f>IF(Amortization[[#This Row],[Column1]]="active",-PPMT(('Input Data'!$C$10/'Input Data'!$C$12),B490,('Input Data'!$C$11*'Input Data'!$C$12),'Input Data'!$C$8),"")</f>
        <v/>
      </c>
      <c r="E490" s="5" t="str">
        <f>IF(Amortization[[#This Row],[Column1]]="active",C490-D490,"")</f>
        <v/>
      </c>
      <c r="F490" s="5" t="str">
        <f>IF(Amortization[[#This Row],[Column1]]="active",ROUND(($F489-D490),2),"")</f>
        <v/>
      </c>
      <c r="G490" t="str">
        <f>IF(Amortization[[#This Row],[Payment '#]]&gt;('Input Data'!$C$11*'Input Data'!$C$12),"paid","active")</f>
        <v>paid</v>
      </c>
    </row>
    <row r="491" spans="2:10" x14ac:dyDescent="0.25">
      <c r="B491" s="8">
        <f t="shared" si="8"/>
        <v>487</v>
      </c>
      <c r="C491" s="5" t="str">
        <f>IF(Amortization[[#This Row],[Column1]]="active",C490,"")</f>
        <v/>
      </c>
      <c r="D491" s="5" t="str">
        <f>IF(Amortization[[#This Row],[Column1]]="active",-PPMT(('Input Data'!$C$10/'Input Data'!$C$12),B491,('Input Data'!$C$11*'Input Data'!$C$12),'Input Data'!$C$8),"")</f>
        <v/>
      </c>
      <c r="E491" s="5" t="str">
        <f>IF(Amortization[[#This Row],[Column1]]="active",C491-D491,"")</f>
        <v/>
      </c>
      <c r="F491" s="5" t="str">
        <f>IF(Amortization[[#This Row],[Column1]]="active",ROUND(($F490-D491),2),"")</f>
        <v/>
      </c>
      <c r="G491" t="str">
        <f>IF(Amortization[[#This Row],[Payment '#]]&gt;('Input Data'!$C$11*'Input Data'!$C$12),"paid","active")</f>
        <v>paid</v>
      </c>
    </row>
    <row r="492" spans="2:10" x14ac:dyDescent="0.25">
      <c r="B492" s="8">
        <f t="shared" si="8"/>
        <v>488</v>
      </c>
      <c r="C492" s="5" t="str">
        <f>IF(Amortization[[#This Row],[Column1]]="active",C491,"")</f>
        <v/>
      </c>
      <c r="D492" s="5" t="str">
        <f>IF(Amortization[[#This Row],[Column1]]="active",-PPMT(('Input Data'!$C$10/'Input Data'!$C$12),B492,('Input Data'!$C$11*'Input Data'!$C$12),'Input Data'!$C$8),"")</f>
        <v/>
      </c>
      <c r="E492" s="5" t="str">
        <f>IF(Amortization[[#This Row],[Column1]]="active",C492-D492,"")</f>
        <v/>
      </c>
      <c r="F492" s="5" t="str">
        <f>IF(Amortization[[#This Row],[Column1]]="active",ROUND(($F491-D492),2),"")</f>
        <v/>
      </c>
      <c r="G492" t="str">
        <f>IF(Amortization[[#This Row],[Payment '#]]&gt;('Input Data'!$C$11*'Input Data'!$C$12),"paid","active")</f>
        <v>paid</v>
      </c>
    </row>
    <row r="493" spans="2:10" x14ac:dyDescent="0.25">
      <c r="B493" s="8">
        <f t="shared" si="8"/>
        <v>489</v>
      </c>
      <c r="C493" s="5" t="str">
        <f>IF(Amortization[[#This Row],[Column1]]="active",C492,"")</f>
        <v/>
      </c>
      <c r="D493" s="5" t="str">
        <f>IF(Amortization[[#This Row],[Column1]]="active",-PPMT(('Input Data'!$C$10/'Input Data'!$C$12),B493,('Input Data'!$C$11*'Input Data'!$C$12),'Input Data'!$C$8),"")</f>
        <v/>
      </c>
      <c r="E493" s="5" t="str">
        <f>IF(Amortization[[#This Row],[Column1]]="active",C493-D493,"")</f>
        <v/>
      </c>
      <c r="F493" s="5" t="str">
        <f>IF(Amortization[[#This Row],[Column1]]="active",ROUND(($F492-D493),2),"")</f>
        <v/>
      </c>
      <c r="G493" t="str">
        <f>IF(Amortization[[#This Row],[Payment '#]]&gt;('Input Data'!$C$11*'Input Data'!$C$12),"paid","active")</f>
        <v>paid</v>
      </c>
    </row>
    <row r="494" spans="2:10" x14ac:dyDescent="0.25">
      <c r="B494" s="8">
        <f t="shared" si="8"/>
        <v>490</v>
      </c>
      <c r="C494" s="5" t="str">
        <f>IF(Amortization[[#This Row],[Column1]]="active",C493,"")</f>
        <v/>
      </c>
      <c r="D494" s="5" t="str">
        <f>IF(Amortization[[#This Row],[Column1]]="active",-PPMT(('Input Data'!$C$10/'Input Data'!$C$12),B494,('Input Data'!$C$11*'Input Data'!$C$12),'Input Data'!$C$8),"")</f>
        <v/>
      </c>
      <c r="E494" s="5" t="str">
        <f>IF(Amortization[[#This Row],[Column1]]="active",C494-D494,"")</f>
        <v/>
      </c>
      <c r="F494" s="5" t="str">
        <f>IF(Amortization[[#This Row],[Column1]]="active",ROUND(($F493-D494),2),"")</f>
        <v/>
      </c>
      <c r="G494" t="str">
        <f>IF(Amortization[[#This Row],[Payment '#]]&gt;('Input Data'!$C$11*'Input Data'!$C$12),"paid","active")</f>
        <v>paid</v>
      </c>
    </row>
    <row r="495" spans="2:10" x14ac:dyDescent="0.25">
      <c r="B495" s="8">
        <f t="shared" si="8"/>
        <v>491</v>
      </c>
      <c r="C495" s="5" t="str">
        <f>IF(Amortization[[#This Row],[Column1]]="active",C494,"")</f>
        <v/>
      </c>
      <c r="D495" s="5" t="str">
        <f>IF(Amortization[[#This Row],[Column1]]="active",-PPMT(('Input Data'!$C$10/'Input Data'!$C$12),B495,('Input Data'!$C$11*'Input Data'!$C$12),'Input Data'!$C$8),"")</f>
        <v/>
      </c>
      <c r="E495" s="5" t="str">
        <f>IF(Amortization[[#This Row],[Column1]]="active",C495-D495,"")</f>
        <v/>
      </c>
      <c r="F495" s="5" t="str">
        <f>IF(Amortization[[#This Row],[Column1]]="active",ROUND(($F494-D495),2),"")</f>
        <v/>
      </c>
      <c r="G495" t="str">
        <f>IF(Amortization[[#This Row],[Payment '#]]&gt;('Input Data'!$C$11*'Input Data'!$C$12),"paid","active")</f>
        <v>paid</v>
      </c>
    </row>
    <row r="496" spans="2:10" x14ac:dyDescent="0.25">
      <c r="B496" s="8">
        <f t="shared" si="8"/>
        <v>492</v>
      </c>
      <c r="C496" s="5" t="str">
        <f>IF(Amortization[[#This Row],[Column1]]="active",C495,"")</f>
        <v/>
      </c>
      <c r="D496" s="5" t="str">
        <f>IF(Amortization[[#This Row],[Column1]]="active",-PPMT(('Input Data'!$C$10/'Input Data'!$C$12),B496,('Input Data'!$C$11*'Input Data'!$C$12),'Input Data'!$C$8),"")</f>
        <v/>
      </c>
      <c r="E496" s="5" t="str">
        <f>IF(Amortization[[#This Row],[Column1]]="active",C496-D496,"")</f>
        <v/>
      </c>
      <c r="F496" s="5" t="str">
        <f>IF(Amortization[[#This Row],[Column1]]="active",ROUND(($F495-D496),2),"")</f>
        <v/>
      </c>
      <c r="G496" t="str">
        <f>IF(Amortization[[#This Row],[Payment '#]]&gt;('Input Data'!$C$11*'Input Data'!$C$12),"paid","active")</f>
        <v>paid</v>
      </c>
    </row>
    <row r="497" spans="2:7" x14ac:dyDescent="0.25">
      <c r="B497" s="8">
        <f t="shared" si="8"/>
        <v>493</v>
      </c>
      <c r="C497" s="5" t="str">
        <f>IF(Amortization[[#This Row],[Column1]]="active",C496,"")</f>
        <v/>
      </c>
      <c r="D497" s="5" t="str">
        <f>IF(Amortization[[#This Row],[Column1]]="active",-PPMT(('Input Data'!$C$10/'Input Data'!$C$12),B497,('Input Data'!$C$11*'Input Data'!$C$12),'Input Data'!$C$8),"")</f>
        <v/>
      </c>
      <c r="E497" s="5" t="str">
        <f>IF(Amortization[[#This Row],[Column1]]="active",C497-D497,"")</f>
        <v/>
      </c>
      <c r="F497" s="5" t="str">
        <f>IF(Amortization[[#This Row],[Column1]]="active",ROUND(($F496-D497),2),"")</f>
        <v/>
      </c>
      <c r="G497" t="str">
        <f>IF(Amortization[[#This Row],[Payment '#]]&gt;('Input Data'!$C$11*'Input Data'!$C$12),"paid","active")</f>
        <v>paid</v>
      </c>
    </row>
    <row r="498" spans="2:7" x14ac:dyDescent="0.25">
      <c r="B498" s="8">
        <f t="shared" si="8"/>
        <v>494</v>
      </c>
      <c r="C498" s="5" t="str">
        <f>IF(Amortization[[#This Row],[Column1]]="active",C497,"")</f>
        <v/>
      </c>
      <c r="D498" s="5" t="str">
        <f>IF(Amortization[[#This Row],[Column1]]="active",-PPMT(('Input Data'!$C$10/'Input Data'!$C$12),B498,('Input Data'!$C$11*'Input Data'!$C$12),'Input Data'!$C$8),"")</f>
        <v/>
      </c>
      <c r="E498" s="5" t="str">
        <f>IF(Amortization[[#This Row],[Column1]]="active",C498-D498,"")</f>
        <v/>
      </c>
      <c r="F498" s="5" t="str">
        <f>IF(Amortization[[#This Row],[Column1]]="active",ROUND(($F497-D498),2),"")</f>
        <v/>
      </c>
      <c r="G498" t="str">
        <f>IF(Amortization[[#This Row],[Payment '#]]&gt;('Input Data'!$C$11*'Input Data'!$C$12),"paid","active")</f>
        <v>paid</v>
      </c>
    </row>
    <row r="499" spans="2:7" x14ac:dyDescent="0.25">
      <c r="B499" s="8">
        <f t="shared" si="8"/>
        <v>495</v>
      </c>
      <c r="C499" s="5" t="str">
        <f>IF(Amortization[[#This Row],[Column1]]="active",C498,"")</f>
        <v/>
      </c>
      <c r="D499" s="5" t="str">
        <f>IF(Amortization[[#This Row],[Column1]]="active",-PPMT(('Input Data'!$C$10/'Input Data'!$C$12),B499,('Input Data'!$C$11*'Input Data'!$C$12),'Input Data'!$C$8),"")</f>
        <v/>
      </c>
      <c r="E499" s="5" t="str">
        <f>IF(Amortization[[#This Row],[Column1]]="active",C499-D499,"")</f>
        <v/>
      </c>
      <c r="F499" s="5" t="str">
        <f>IF(Amortization[[#This Row],[Column1]]="active",ROUND(($F498-D499),2),"")</f>
        <v/>
      </c>
      <c r="G499" t="str">
        <f>IF(Amortization[[#This Row],[Payment '#]]&gt;('Input Data'!$C$11*'Input Data'!$C$12),"paid","active")</f>
        <v>paid</v>
      </c>
    </row>
    <row r="500" spans="2:7" x14ac:dyDescent="0.25">
      <c r="B500" s="8">
        <f t="shared" si="8"/>
        <v>496</v>
      </c>
      <c r="C500" s="5" t="str">
        <f>IF(Amortization[[#This Row],[Column1]]="active",C499,"")</f>
        <v/>
      </c>
      <c r="D500" s="5" t="str">
        <f>IF(Amortization[[#This Row],[Column1]]="active",-PPMT(('Input Data'!$C$10/'Input Data'!$C$12),B500,('Input Data'!$C$11*'Input Data'!$C$12),'Input Data'!$C$8),"")</f>
        <v/>
      </c>
      <c r="E500" s="5" t="str">
        <f>IF(Amortization[[#This Row],[Column1]]="active",C500-D500,"")</f>
        <v/>
      </c>
      <c r="F500" s="5" t="str">
        <f>IF(Amortization[[#This Row],[Column1]]="active",ROUND(($F499-D500),2),"")</f>
        <v/>
      </c>
      <c r="G500" t="str">
        <f>IF(Amortization[[#This Row],[Payment '#]]&gt;('Input Data'!$C$11*'Input Data'!$C$12),"paid","active")</f>
        <v>paid</v>
      </c>
    </row>
    <row r="501" spans="2:7" x14ac:dyDescent="0.25">
      <c r="B501" s="8">
        <f t="shared" si="8"/>
        <v>497</v>
      </c>
      <c r="C501" s="5" t="str">
        <f>IF(Amortization[[#This Row],[Column1]]="active",C500,"")</f>
        <v/>
      </c>
      <c r="D501" s="5" t="str">
        <f>IF(Amortization[[#This Row],[Column1]]="active",-PPMT(('Input Data'!$C$10/'Input Data'!$C$12),B501,('Input Data'!$C$11*'Input Data'!$C$12),'Input Data'!$C$8),"")</f>
        <v/>
      </c>
      <c r="E501" s="5" t="str">
        <f>IF(Amortization[[#This Row],[Column1]]="active",C501-D501,"")</f>
        <v/>
      </c>
      <c r="F501" s="5" t="str">
        <f>IF(Amortization[[#This Row],[Column1]]="active",ROUND(($F500-D501),2),"")</f>
        <v/>
      </c>
      <c r="G501" t="str">
        <f>IF(Amortization[[#This Row],[Payment '#]]&gt;('Input Data'!$C$11*'Input Data'!$C$12),"paid","active")</f>
        <v>paid</v>
      </c>
    </row>
    <row r="502" spans="2:7" x14ac:dyDescent="0.25">
      <c r="B502" s="8">
        <f t="shared" si="8"/>
        <v>498</v>
      </c>
      <c r="C502" s="5" t="str">
        <f>IF(Amortization[[#This Row],[Column1]]="active",C501,"")</f>
        <v/>
      </c>
      <c r="D502" s="5" t="str">
        <f>IF(Amortization[[#This Row],[Column1]]="active",-PPMT(('Input Data'!$C$10/'Input Data'!$C$12),B502,('Input Data'!$C$11*'Input Data'!$C$12),'Input Data'!$C$8),"")</f>
        <v/>
      </c>
      <c r="E502" s="5" t="str">
        <f>IF(Amortization[[#This Row],[Column1]]="active",C502-D502,"")</f>
        <v/>
      </c>
      <c r="F502" s="5" t="str">
        <f>IF(Amortization[[#This Row],[Column1]]="active",ROUND(($F501-D502),2),"")</f>
        <v/>
      </c>
      <c r="G502" t="str">
        <f>IF(Amortization[[#This Row],[Payment '#]]&gt;('Input Data'!$C$11*'Input Data'!$C$12),"paid","active")</f>
        <v>paid</v>
      </c>
    </row>
    <row r="503" spans="2:7" x14ac:dyDescent="0.25">
      <c r="B503" s="8">
        <f t="shared" si="8"/>
        <v>499</v>
      </c>
      <c r="C503" s="5" t="str">
        <f>IF(Amortization[[#This Row],[Column1]]="active",C502,"")</f>
        <v/>
      </c>
      <c r="D503" s="5" t="str">
        <f>IF(Amortization[[#This Row],[Column1]]="active",-PPMT(('Input Data'!$C$10/'Input Data'!$C$12),B503,('Input Data'!$C$11*'Input Data'!$C$12),'Input Data'!$C$8),"")</f>
        <v/>
      </c>
      <c r="E503" s="5" t="str">
        <f>IF(Amortization[[#This Row],[Column1]]="active",C503-D503,"")</f>
        <v/>
      </c>
      <c r="F503" s="5" t="str">
        <f>IF(Amortization[[#This Row],[Column1]]="active",ROUND(($F502-D503),2),"")</f>
        <v/>
      </c>
      <c r="G503" t="str">
        <f>IF(Amortization[[#This Row],[Payment '#]]&gt;('Input Data'!$C$11*'Input Data'!$C$12),"paid","active")</f>
        <v>paid</v>
      </c>
    </row>
    <row r="504" spans="2:7" x14ac:dyDescent="0.25">
      <c r="B504" s="8">
        <f t="shared" si="8"/>
        <v>500</v>
      </c>
      <c r="C504" s="5" t="str">
        <f>IF(Amortization[[#This Row],[Column1]]="active",C503,"")</f>
        <v/>
      </c>
      <c r="D504" s="5" t="str">
        <f>IF(Amortization[[#This Row],[Column1]]="active",-PPMT(('Input Data'!$C$10/'Input Data'!$C$12),B504,('Input Data'!$C$11*'Input Data'!$C$12),'Input Data'!$C$8),"")</f>
        <v/>
      </c>
      <c r="E504" s="5" t="str">
        <f>IF(Amortization[[#This Row],[Column1]]="active",C504-D504,"")</f>
        <v/>
      </c>
      <c r="F504" s="5" t="str">
        <f>IF(Amortization[[#This Row],[Column1]]="active",ROUND(($F503-D504),2),"")</f>
        <v/>
      </c>
      <c r="G504" t="str">
        <f>IF(Amortization[[#This Row],[Payment '#]]&gt;('Input Data'!$C$11*'Input Data'!$C$12),"paid","active")</f>
        <v>paid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34DDE-5F56-4973-9159-D50692C870A3}">
  <dimension ref="A1:A8"/>
  <sheetViews>
    <sheetView showGridLines="0" workbookViewId="0">
      <selection activeCell="A7" sqref="A7"/>
    </sheetView>
  </sheetViews>
  <sheetFormatPr defaultRowHeight="15" x14ac:dyDescent="0.25"/>
  <sheetData>
    <row r="1" spans="1:1" ht="28.5" x14ac:dyDescent="0.25">
      <c r="A1" s="2" t="s">
        <v>2</v>
      </c>
    </row>
    <row r="2" spans="1:1" ht="21.75" x14ac:dyDescent="0.25">
      <c r="A2" s="3" t="s">
        <v>0</v>
      </c>
    </row>
    <row r="4" spans="1:1" x14ac:dyDescent="0.25">
      <c r="A4" t="s">
        <v>16</v>
      </c>
    </row>
    <row r="5" spans="1:1" x14ac:dyDescent="0.25">
      <c r="A5" t="s">
        <v>20</v>
      </c>
    </row>
    <row r="6" spans="1:1" x14ac:dyDescent="0.25">
      <c r="A6" t="s">
        <v>21</v>
      </c>
    </row>
    <row r="8" spans="1:1" x14ac:dyDescent="0.25">
      <c r="A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Mortgage Amortization Schedule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</dc:creator>
  <cp:lastModifiedBy>Ander</cp:lastModifiedBy>
  <dcterms:created xsi:type="dcterms:W3CDTF">2022-12-13T20:44:52Z</dcterms:created>
  <dcterms:modified xsi:type="dcterms:W3CDTF">2022-12-20T18:34:01Z</dcterms:modified>
</cp:coreProperties>
</file>