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ahnc\desktop\calculator\digital forms\jom lokal\"/>
    </mc:Choice>
  </mc:AlternateContent>
  <xr:revisionPtr revIDLastSave="0" documentId="13_ncr:1_{6CD0FC34-5ACF-4D82-AB7B-EA9DEC110A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OM LOKAL " sheetId="1" r:id="rId1"/>
    <sheet name="PLAN " sheetId="2" state="hidden" r:id="rId2"/>
  </sheets>
  <definedNames>
    <definedName name="_xlnm.Print_Area" localSheetId="0">'JOM LOKAL '!$B$2:$Q$23</definedName>
    <definedName name="_xlnm.Print_Titles" localSheetId="0">'JOM LOKAL 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N20" i="1" s="1"/>
  <c r="F14" i="1"/>
  <c r="D14" i="1"/>
  <c r="M4" i="1"/>
  <c r="Q4" i="1" s="1"/>
  <c r="Q7" i="1"/>
  <c r="R7" i="1" s="1"/>
  <c r="P7" i="1"/>
  <c r="S7" i="1" s="1"/>
  <c r="P6" i="1"/>
  <c r="S6" i="1" s="1"/>
  <c r="Q6" i="1"/>
  <c r="R6" i="1" s="1"/>
  <c r="T6" i="1" s="1"/>
  <c r="P4" i="1" l="1"/>
  <c r="U4" i="1" s="1"/>
  <c r="O4" i="1" s="1"/>
  <c r="U6" i="1"/>
  <c r="O6" i="1" l="1"/>
  <c r="O8" i="1" l="1"/>
  <c r="T7" i="1"/>
  <c r="U7" i="1" l="1"/>
  <c r="O7" i="1" s="1"/>
  <c r="M6" i="1" s="1"/>
  <c r="I19" i="1" l="1"/>
  <c r="I20" i="1"/>
  <c r="I14" i="1"/>
  <c r="I18" i="1"/>
  <c r="I17" i="1"/>
  <c r="I15" i="1"/>
  <c r="I16" i="1"/>
  <c r="I22" i="1" l="1"/>
  <c r="I23" i="1" s="1"/>
  <c r="I24" i="1" s="1"/>
  <c r="I25" i="1" l="1"/>
</calcChain>
</file>

<file path=xl/sharedStrings.xml><?xml version="1.0" encoding="utf-8"?>
<sst xmlns="http://schemas.openxmlformats.org/spreadsheetml/2006/main" count="53" uniqueCount="49">
  <si>
    <t>Date</t>
  </si>
  <si>
    <t>TO</t>
  </si>
  <si>
    <t>NUMBER OF DAYS :</t>
  </si>
  <si>
    <t xml:space="preserve">COUNTRY : </t>
  </si>
  <si>
    <t>MALAYSIA</t>
  </si>
  <si>
    <t>INSURED</t>
  </si>
  <si>
    <t>IC/PASSPORT NO</t>
  </si>
  <si>
    <t>AGE</t>
  </si>
  <si>
    <t>ADDRESS</t>
  </si>
  <si>
    <t>TEL NO.</t>
  </si>
  <si>
    <t>EMAIL ADDRESS</t>
  </si>
  <si>
    <t>TOTAL PREMIUM PAYABLE</t>
  </si>
  <si>
    <t>NAME OF NOMINEE</t>
  </si>
  <si>
    <t xml:space="preserve">INDIVIDUAL/ PASSENGER PARTICULARS  </t>
  </si>
  <si>
    <t>TOTAL</t>
  </si>
  <si>
    <t>UP TO 5 PASSENGER IN A CAR</t>
  </si>
  <si>
    <t>UP TO 7 PASSENGER IN A CAR</t>
  </si>
  <si>
    <t>INDIVIDUAL</t>
  </si>
  <si>
    <t xml:space="preserve">PLAN 
(PLEASE CHOOSE)   : </t>
  </si>
  <si>
    <t>6% SST</t>
  </si>
  <si>
    <t>STAMP DUTY</t>
  </si>
  <si>
    <t>Day bands</t>
  </si>
  <si>
    <t>1-3</t>
  </si>
  <si>
    <t>4-6</t>
  </si>
  <si>
    <t>7-9</t>
  </si>
  <si>
    <t>10-12</t>
  </si>
  <si>
    <t>13-15</t>
  </si>
  <si>
    <t>5 seater</t>
  </si>
  <si>
    <t>7 seater</t>
  </si>
  <si>
    <t>Premiums</t>
  </si>
  <si>
    <t>No of Insured</t>
  </si>
  <si>
    <t>JOM LOKAL DIGITAL FORM</t>
  </si>
  <si>
    <t>Please fill in the details below:</t>
  </si>
  <si>
    <t>Individual/pax</t>
  </si>
  <si>
    <t>RELATIONSHIP WITH NOMINEE</t>
  </si>
  <si>
    <t>NOMINEE'S NEW IC/PASSPORT NO</t>
  </si>
  <si>
    <t>POLICYHOLDER'S NAME:</t>
  </si>
  <si>
    <t>POLICY NUMBER OF OTHER ACTIVE POLICIES WITH AXA AFFIN GI</t>
  </si>
  <si>
    <t>DD</t>
  </si>
  <si>
    <t>MM</t>
  </si>
  <si>
    <t>YYYY</t>
  </si>
  <si>
    <t>Leap</t>
  </si>
  <si>
    <t>31 day</t>
  </si>
  <si>
    <t>non leap</t>
  </si>
  <si>
    <t xml:space="preserve">DATE OF TRAVEL (DD/MM/YYYY) : </t>
  </si>
  <si>
    <t>POLICYHOLDER'S ADDRESS:</t>
  </si>
  <si>
    <t>POLICYHOLDER'S IC/PASSPORT NO:</t>
  </si>
  <si>
    <t>21/10/2021</t>
  </si>
  <si>
    <t>20/10/2021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</si>
</sst>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32">
    <font>
      <sz val="10"/>
      <name val="Arial"/>
    </font>
    <font>
      <sz val="10"/>
      <name val="ErasItcTMed"/>
    </font>
    <font>
      <b/>
      <sz val="14"/>
      <name val="ErasItcT"/>
    </font>
    <font>
      <b/>
      <sz val="11"/>
      <name val="ErasItcT"/>
    </font>
    <font>
      <sz val="11"/>
      <name val="ErasItcT"/>
    </font>
    <font>
      <sz val="11"/>
      <color indexed="12"/>
      <name val="ErasItcT"/>
    </font>
    <font>
      <sz val="9"/>
      <name val="ErasItcT"/>
    </font>
    <font>
      <sz val="11"/>
      <color indexed="9"/>
      <name val="ErasItcT"/>
    </font>
    <font>
      <sz val="12"/>
      <color indexed="12"/>
      <name val="ErasItcT"/>
    </font>
    <font>
      <sz val="12"/>
      <name val="ErasItcT"/>
    </font>
    <font>
      <sz val="11"/>
      <name val="ErasItcTMed"/>
    </font>
    <font>
      <b/>
      <sz val="10"/>
      <name val="ErasItcTMed"/>
    </font>
    <font>
      <sz val="9"/>
      <name val="ErasItcTMed"/>
    </font>
    <font>
      <sz val="10"/>
      <color indexed="9"/>
      <name val="ErasItcTMed"/>
    </font>
    <font>
      <b/>
      <sz val="12"/>
      <name val="ErasItcTMed"/>
    </font>
    <font>
      <b/>
      <sz val="12"/>
      <name val="ErasItcT"/>
    </font>
    <font>
      <b/>
      <sz val="10"/>
      <name val="Arial"/>
      <family val="2"/>
    </font>
    <font>
      <sz val="12"/>
      <color indexed="8"/>
      <name val="ErasItcT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ErasItcTMed"/>
    </font>
    <font>
      <sz val="10"/>
      <color theme="0"/>
      <name val="Times New Roman"/>
      <family val="1"/>
    </font>
    <font>
      <sz val="9"/>
      <color theme="0"/>
      <name val="ErasItcTMed"/>
    </font>
    <font>
      <sz val="10"/>
      <color indexed="8"/>
      <name val="ErasItcTMed"/>
    </font>
    <font>
      <b/>
      <sz val="10"/>
      <name val="Eras Bold ITC"/>
      <family val="2"/>
    </font>
    <font>
      <b/>
      <sz val="11"/>
      <color indexed="8"/>
      <name val="ErasItcT"/>
    </font>
    <font>
      <sz val="10"/>
      <name val="Arial"/>
      <family val="2"/>
    </font>
    <font>
      <sz val="10"/>
      <color rgb="FFFF0000"/>
      <name val="ErasItcTMed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39" fontId="6" fillId="0" borderId="0" xfId="0" applyNumberFormat="1" applyFont="1"/>
    <xf numFmtId="164" fontId="8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8" fontId="7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1" fillId="0" borderId="3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/>
    </xf>
    <xf numFmtId="39" fontId="1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2" fillId="2" borderId="0" xfId="0" applyFont="1" applyFill="1" applyBorder="1" applyAlignment="1">
      <alignment horizontal="centerContinuous" vertical="center" wrapText="1"/>
    </xf>
    <xf numFmtId="0" fontId="5" fillId="2" borderId="1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0" fillId="0" borderId="0" xfId="0" applyFont="1"/>
    <xf numFmtId="0" fontId="18" fillId="0" borderId="1" xfId="0" applyFont="1" applyBorder="1"/>
    <xf numFmtId="0" fontId="0" fillId="0" borderId="1" xfId="0" applyBorder="1"/>
    <xf numFmtId="0" fontId="19" fillId="0" borderId="1" xfId="0" applyFont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 vertical="center" wrapText="1"/>
    </xf>
    <xf numFmtId="39" fontId="10" fillId="0" borderId="1" xfId="0" applyNumberFormat="1" applyFont="1" applyBorder="1" applyAlignment="1">
      <alignment horizontal="center" vertical="center"/>
    </xf>
    <xf numFmtId="39" fontId="14" fillId="0" borderId="0" xfId="0" applyNumberFormat="1" applyFont="1" applyFill="1" applyBorder="1" applyAlignment="1">
      <alignment horizontal="center" vertical="center"/>
    </xf>
    <xf numFmtId="39" fontId="9" fillId="0" borderId="0" xfId="0" applyNumberFormat="1" applyFont="1" applyBorder="1" applyAlignment="1">
      <alignment horizontal="center" vertical="center"/>
    </xf>
    <xf numFmtId="39" fontId="9" fillId="0" borderId="0" xfId="0" applyNumberFormat="1" applyFont="1" applyAlignment="1">
      <alignment horizontal="center" vertical="center"/>
    </xf>
    <xf numFmtId="39" fontId="15" fillId="3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9" fontId="26" fillId="2" borderId="0" xfId="0" applyNumberFormat="1" applyFont="1" applyFill="1" applyBorder="1" applyAlignment="1">
      <alignment horizontal="right"/>
    </xf>
    <xf numFmtId="0" fontId="16" fillId="0" borderId="3" xfId="0" applyFont="1" applyBorder="1"/>
    <xf numFmtId="0" fontId="28" fillId="0" borderId="0" xfId="0" applyFont="1"/>
    <xf numFmtId="49" fontId="17" fillId="2" borderId="4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0" xfId="0" applyFont="1" applyBorder="1"/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Continuous" vertical="center" wrapText="1"/>
    </xf>
    <xf numFmtId="49" fontId="29" fillId="0" borderId="1" xfId="1" applyNumberForma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24" fillId="0" borderId="1" xfId="0" applyNumberFormat="1" applyFont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/>
    <xf numFmtId="0" fontId="30" fillId="0" borderId="0" xfId="0" applyFont="1" applyFill="1"/>
    <xf numFmtId="14" fontId="21" fillId="0" borderId="0" xfId="0" applyNumberFormat="1" applyFont="1" applyFill="1"/>
    <xf numFmtId="0" fontId="21" fillId="0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39" fontId="15" fillId="0" borderId="0" xfId="0" applyNumberFormat="1" applyFont="1" applyFill="1" applyBorder="1" applyAlignment="1">
      <alignment horizontal="center" vertical="center"/>
    </xf>
    <xf numFmtId="3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0</xdr:rowOff>
        </xdr:from>
        <xdr:to>
          <xdr:col>1</xdr:col>
          <xdr:colOff>952500</xdr:colOff>
          <xdr:row>4</xdr:row>
          <xdr:rowOff>190500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7"/>
  <sheetViews>
    <sheetView showGridLines="0" tabSelected="1" topLeftCell="B1" zoomScale="60" zoomScaleNormal="60" workbookViewId="0">
      <selection activeCell="C10" sqref="C10:D10"/>
    </sheetView>
  </sheetViews>
  <sheetFormatPr defaultColWidth="9.140625" defaultRowHeight="12.75"/>
  <cols>
    <col min="1" max="1" width="9.140625" style="1"/>
    <col min="2" max="2" width="39.7109375" style="2" customWidth="1"/>
    <col min="3" max="3" width="40.140625" style="3" customWidth="1"/>
    <col min="4" max="4" width="20.5703125" style="3" customWidth="1"/>
    <col min="5" max="5" width="27" style="2" customWidth="1"/>
    <col min="6" max="6" width="28.7109375" style="4" customWidth="1"/>
    <col min="7" max="7" width="15.140625" style="4" customWidth="1"/>
    <col min="8" max="8" width="25" style="4" customWidth="1"/>
    <col min="9" max="10" width="29.85546875" style="4" customWidth="1"/>
    <col min="11" max="11" width="30.7109375" style="5" customWidth="1"/>
    <col min="12" max="12" width="18.7109375" style="3" customWidth="1"/>
    <col min="13" max="13" width="21.140625" style="2" customWidth="1"/>
    <col min="14" max="14" width="14.42578125" style="80" customWidth="1"/>
    <col min="15" max="15" width="15.85546875" style="50" customWidth="1"/>
    <col min="16" max="16" width="13.140625" style="50" customWidth="1"/>
    <col min="17" max="17" width="17" style="50" customWidth="1"/>
    <col min="18" max="21" width="9.140625" style="50"/>
    <col min="22" max="23" width="9.140625" style="76"/>
    <col min="24" max="16384" width="9.140625" style="1"/>
  </cols>
  <sheetData>
    <row r="2" spans="2:21" ht="1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24"/>
      <c r="M2" s="25"/>
      <c r="N2" s="50"/>
    </row>
    <row r="3" spans="2:21" ht="9.9499999999999993" customHeight="1">
      <c r="B3" s="14"/>
      <c r="C3" s="18"/>
      <c r="D3" s="18"/>
      <c r="E3" s="18"/>
      <c r="F3" s="18"/>
      <c r="G3" s="18"/>
      <c r="H3" s="18"/>
      <c r="I3" s="18"/>
      <c r="J3" s="18"/>
      <c r="K3" s="18"/>
      <c r="L3" s="13"/>
      <c r="M3" s="15"/>
      <c r="O3" s="50" t="s">
        <v>38</v>
      </c>
      <c r="P3" s="50" t="s">
        <v>39</v>
      </c>
      <c r="Q3" s="50" t="s">
        <v>40</v>
      </c>
      <c r="R3" s="50" t="s">
        <v>41</v>
      </c>
      <c r="S3" s="50" t="s">
        <v>42</v>
      </c>
      <c r="T3" s="50" t="s">
        <v>43</v>
      </c>
    </row>
    <row r="4" spans="2:21" ht="17.100000000000001" customHeight="1">
      <c r="B4" s="26"/>
      <c r="C4" s="23"/>
      <c r="D4" s="99" t="s">
        <v>31</v>
      </c>
      <c r="E4" s="99"/>
      <c r="F4" s="99"/>
      <c r="G4" s="99"/>
      <c r="H4" s="99"/>
      <c r="I4" s="99"/>
      <c r="J4" s="67"/>
      <c r="K4" s="40"/>
      <c r="L4" s="74" t="s">
        <v>0</v>
      </c>
      <c r="M4" s="77" t="str">
        <f ca="1">DAY(TODAY())&amp;"/"&amp;MONTH(TODAY())&amp;"/"&amp;YEAR(TODAY())</f>
        <v>20/10/2021</v>
      </c>
      <c r="O4" s="90">
        <f ca="1">IF(VALUE(LEFT($M4,2))&gt;U4,"N/A",VALUE(LEFT($M4,2)))</f>
        <v>20</v>
      </c>
      <c r="P4" s="90">
        <f ca="1">IF(VALUE(MID($M4,4,2))&gt;12,"N/A",VALUE(MID($M4,4,2)))</f>
        <v>10</v>
      </c>
      <c r="Q4" s="90">
        <f ca="1">VALUE(RIGHT($M4,4))</f>
        <v>2021</v>
      </c>
      <c r="U4" s="91">
        <f ca="1">IF(P4=2,T4,IF(S4,31,30))</f>
        <v>30</v>
      </c>
    </row>
    <row r="5" spans="2:21" ht="17.100000000000001" customHeight="1">
      <c r="B5" s="44"/>
      <c r="C5" s="40"/>
      <c r="D5" s="40"/>
      <c r="E5" s="40"/>
      <c r="F5" s="40"/>
      <c r="G5" s="40"/>
      <c r="H5" s="40"/>
      <c r="I5" s="40"/>
      <c r="J5" s="40"/>
      <c r="K5" s="40"/>
      <c r="L5" s="40"/>
      <c r="M5" s="45"/>
    </row>
    <row r="6" spans="2:21" ht="24.75" customHeight="1">
      <c r="B6" s="75" t="s">
        <v>44</v>
      </c>
      <c r="C6" s="104" t="s">
        <v>48</v>
      </c>
      <c r="D6" s="104"/>
      <c r="E6" s="78" t="s">
        <v>1</v>
      </c>
      <c r="F6" s="104" t="s">
        <v>47</v>
      </c>
      <c r="G6" s="104"/>
      <c r="H6" s="104"/>
      <c r="I6" s="66"/>
      <c r="J6" s="66"/>
      <c r="K6" s="103" t="s">
        <v>2</v>
      </c>
      <c r="L6" s="103"/>
      <c r="M6" s="52">
        <f ca="1">IF(DATE(Q6,P6,O6)&lt;DATE(Q4,P4,O4), "Cannot backdate",IF(DATE(Q7,P7,O7)-DATE(Q6,P6,O6)+1&gt;15,"Exceeded 15 days",IF(DATE(Q7,P7,O7)-DATE(Q6,P6,O6)+1&lt;1,"Invalid",DATE(Q7,P7,O7)-DATE(Q6,P6,O6)+1)))</f>
        <v>2</v>
      </c>
      <c r="O6" s="90">
        <f>IF(VALUE(LEFT($C6,2))&gt;U6,"N/A",VALUE(LEFT($C6,2)))</f>
        <v>20</v>
      </c>
      <c r="P6" s="90">
        <f>IF(VALUE(MID($C6,4,2))&gt;12,"N/A",VALUE(MID($C6,4,2)))</f>
        <v>10</v>
      </c>
      <c r="Q6" s="90">
        <f>VALUE(RIGHT($C6,4))</f>
        <v>2021</v>
      </c>
      <c r="R6" s="90" t="b">
        <f>DAY(DATE(Q6,3,1)-1)=29</f>
        <v>0</v>
      </c>
      <c r="S6" s="90" t="b">
        <f>OR(P6=1,P6=3,P6=5,P6=7,P6=8,P6=10,P6=12)</f>
        <v>1</v>
      </c>
      <c r="T6" s="90">
        <f>IF(R6,29,28)</f>
        <v>28</v>
      </c>
      <c r="U6" s="91">
        <f>IF(P6=2,T6,IF(S6,31,30))</f>
        <v>31</v>
      </c>
    </row>
    <row r="7" spans="2:21" ht="17.100000000000001" customHeight="1">
      <c r="B7" s="22"/>
      <c r="C7" s="17"/>
      <c r="E7" s="6"/>
      <c r="F7" s="17"/>
      <c r="G7" s="17"/>
      <c r="H7" s="17"/>
      <c r="I7" s="17"/>
      <c r="J7" s="17"/>
      <c r="K7" s="6"/>
      <c r="L7" s="7"/>
      <c r="M7" s="16"/>
      <c r="O7" s="90">
        <f>IF(VALUE(LEFT($F6,2))&gt;U7,"N/A",VALUE(LEFT($F6,2)))</f>
        <v>21</v>
      </c>
      <c r="P7" s="90">
        <f>IF(VALUE(MID($F6,4,2))&gt;12,"N/A",VALUE(MID($F6,4,2)))</f>
        <v>10</v>
      </c>
      <c r="Q7" s="90">
        <f>VALUE(RIGHT($F6,4))</f>
        <v>2021</v>
      </c>
      <c r="R7" s="90" t="b">
        <f>DAY(DATE(Q7,3,1)-1)=29</f>
        <v>0</v>
      </c>
      <c r="S7" s="90" t="b">
        <f>OR(P7=1,P7=3,P7=5,P7=7,P7=8,P7=10,P7=12)</f>
        <v>1</v>
      </c>
      <c r="T7" s="90">
        <f>IF(R7,29,28)</f>
        <v>28</v>
      </c>
      <c r="U7" s="91">
        <f>IF(P7=2,T7,IF(S7,31,30))</f>
        <v>31</v>
      </c>
    </row>
    <row r="8" spans="2:21" ht="30">
      <c r="B8" s="58" t="s">
        <v>18</v>
      </c>
      <c r="C8" s="105" t="s">
        <v>17</v>
      </c>
      <c r="D8" s="105"/>
      <c r="E8" s="28" t="s">
        <v>3</v>
      </c>
      <c r="F8" s="106" t="s">
        <v>4</v>
      </c>
      <c r="G8" s="106"/>
      <c r="H8" s="106"/>
      <c r="I8" s="19"/>
      <c r="J8" s="19"/>
      <c r="K8" s="68"/>
      <c r="L8" s="28"/>
      <c r="M8" s="20"/>
      <c r="O8" s="92">
        <f>DATE(Q6,P6,O6)</f>
        <v>44489</v>
      </c>
    </row>
    <row r="9" spans="2:21" ht="15">
      <c r="B9" s="58"/>
      <c r="C9" s="79"/>
      <c r="D9" s="79"/>
      <c r="E9" s="72"/>
      <c r="F9" s="19"/>
      <c r="G9" s="19"/>
      <c r="H9" s="19"/>
      <c r="I9" s="19"/>
      <c r="J9" s="19"/>
      <c r="K9" s="68"/>
      <c r="L9" s="72"/>
      <c r="M9" s="20"/>
    </row>
    <row r="10" spans="2:21" ht="27.75" customHeight="1">
      <c r="B10" s="58" t="s">
        <v>36</v>
      </c>
      <c r="C10" s="107"/>
      <c r="D10" s="108"/>
      <c r="E10" s="85" t="s">
        <v>46</v>
      </c>
      <c r="F10" s="94"/>
      <c r="G10" s="19"/>
      <c r="H10" s="85" t="s">
        <v>45</v>
      </c>
      <c r="I10" s="109"/>
      <c r="J10" s="109"/>
      <c r="K10" s="109"/>
      <c r="L10" s="28"/>
      <c r="M10" s="20"/>
    </row>
    <row r="11" spans="2:21" ht="17.100000000000001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21"/>
      <c r="M11" s="27"/>
    </row>
    <row r="12" spans="2:21" ht="30" customHeight="1">
      <c r="B12" s="100" t="s">
        <v>32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81"/>
      <c r="O12" s="93"/>
      <c r="P12" s="93"/>
      <c r="Q12" s="93"/>
    </row>
    <row r="13" spans="2:21" ht="43.5" customHeight="1">
      <c r="B13" s="43" t="s">
        <v>13</v>
      </c>
      <c r="C13" s="8" t="s">
        <v>5</v>
      </c>
      <c r="D13" s="8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10" t="s">
        <v>11</v>
      </c>
      <c r="J13" s="10" t="s">
        <v>37</v>
      </c>
      <c r="K13" s="10" t="s">
        <v>12</v>
      </c>
      <c r="L13" s="10" t="s">
        <v>35</v>
      </c>
      <c r="M13" s="10" t="s">
        <v>34</v>
      </c>
      <c r="N13" s="56"/>
      <c r="O13" s="56"/>
      <c r="P13" s="56"/>
      <c r="U13" s="80"/>
    </row>
    <row r="14" spans="2:21" ht="27.95" customHeight="1">
      <c r="B14" s="69">
        <v>1</v>
      </c>
      <c r="C14" s="95" t="str">
        <f>IF(C10="","",C10)</f>
        <v/>
      </c>
      <c r="D14" s="95" t="str">
        <f>IF(F10="","",F10)</f>
        <v/>
      </c>
      <c r="E14" s="82"/>
      <c r="F14" s="96" t="str">
        <f>IF(I10="","",I10)</f>
        <v/>
      </c>
      <c r="G14" s="83"/>
      <c r="H14" s="86"/>
      <c r="I14" s="59" t="str">
        <f>IF(C14="","",IF($C$8="INDIVIDUAL",VLOOKUP($M$6,'PLAN '!$A$10:$E$14,HLOOKUP($C$8,'PLAN '!$C$6:$E$7,2,FALSE),TRUE),VLOOKUP($M$6,'PLAN '!$A$10:$E$14,HLOOKUP($C$8,'PLAN '!$C$6:$E$7,2,FALSE),TRUE)/$N$20))</f>
        <v/>
      </c>
      <c r="J14" s="98"/>
      <c r="K14" s="88"/>
      <c r="L14" s="70"/>
      <c r="M14" s="70"/>
      <c r="N14" s="51"/>
      <c r="O14" s="55"/>
      <c r="P14" s="55"/>
      <c r="Q14" s="55"/>
      <c r="U14" s="80"/>
    </row>
    <row r="15" spans="2:21" ht="27.95" customHeight="1">
      <c r="B15" s="69">
        <v>2</v>
      </c>
      <c r="C15" s="84"/>
      <c r="D15" s="82"/>
      <c r="E15" s="83"/>
      <c r="F15" s="73"/>
      <c r="G15" s="83"/>
      <c r="H15" s="87"/>
      <c r="I15" s="59" t="str">
        <f>IF(C15="","",IF($C$8="INDIVIDUAL",VLOOKUP($M$6,'PLAN '!$A$10:$E$14,HLOOKUP($C$8,'PLAN '!$C$6:$E$7,2,FALSE),TRUE),VLOOKUP($M$6,'PLAN '!$A$10:$E$14,HLOOKUP($C$8,'PLAN '!$C$6:$E$7,2,FALSE),TRUE)/$N$20))</f>
        <v/>
      </c>
      <c r="J15" s="98"/>
      <c r="K15" s="88"/>
      <c r="L15" s="70"/>
      <c r="M15" s="70"/>
      <c r="N15" s="51"/>
      <c r="O15" s="55"/>
      <c r="P15" s="55"/>
      <c r="Q15" s="55"/>
      <c r="U15" s="80"/>
    </row>
    <row r="16" spans="2:21" ht="27.95" customHeight="1">
      <c r="B16" s="69">
        <v>3</v>
      </c>
      <c r="C16" s="84"/>
      <c r="D16" s="73"/>
      <c r="E16" s="83"/>
      <c r="F16" s="73"/>
      <c r="G16" s="83"/>
      <c r="H16" s="87"/>
      <c r="I16" s="59" t="str">
        <f>IF(C16="","",IF($C$8="INDIVIDUAL",VLOOKUP($M$6,'PLAN '!$A$10:$E$14,HLOOKUP($C$8,'PLAN '!$C$6:$E$7,2,FALSE),TRUE),VLOOKUP($M$6,'PLAN '!$A$10:$E$14,HLOOKUP($C$8,'PLAN '!$C$6:$E$7,2,FALSE),TRUE)/$N$20))</f>
        <v/>
      </c>
      <c r="J16" s="98"/>
      <c r="K16" s="88"/>
      <c r="L16" s="70"/>
      <c r="M16" s="70"/>
      <c r="N16" s="51"/>
      <c r="O16" s="55"/>
      <c r="P16" s="55"/>
      <c r="Q16" s="55"/>
      <c r="U16" s="80"/>
    </row>
    <row r="17" spans="2:21" ht="27.95" customHeight="1">
      <c r="B17" s="69">
        <v>4</v>
      </c>
      <c r="C17" s="84"/>
      <c r="D17" s="73"/>
      <c r="E17" s="83"/>
      <c r="F17" s="73"/>
      <c r="G17" s="83"/>
      <c r="H17" s="87"/>
      <c r="I17" s="59" t="str">
        <f>IF(C17="","",IF($C$8="INDIVIDUAL",VLOOKUP($M$6,'PLAN '!$A$10:$E$14,HLOOKUP($C$8,'PLAN '!$C$6:$E$7,2,FALSE),TRUE),VLOOKUP($M$6,'PLAN '!$A$10:$E$14,HLOOKUP($C$8,'PLAN '!$C$6:$E$7,2,FALSE),TRUE)/$N$20))</f>
        <v/>
      </c>
      <c r="J17" s="98"/>
      <c r="K17" s="88"/>
      <c r="L17" s="70"/>
      <c r="M17" s="70"/>
      <c r="N17" s="51"/>
      <c r="O17" s="55"/>
      <c r="P17" s="55"/>
      <c r="Q17" s="55"/>
      <c r="U17" s="80"/>
    </row>
    <row r="18" spans="2:21" ht="27.95" customHeight="1">
      <c r="B18" s="69">
        <v>5</v>
      </c>
      <c r="C18" s="84"/>
      <c r="D18" s="82"/>
      <c r="E18" s="83"/>
      <c r="F18" s="73"/>
      <c r="G18" s="83"/>
      <c r="H18" s="87"/>
      <c r="I18" s="59" t="str">
        <f>IF(C18="","",IF($C$8="INDIVIDUAL",VLOOKUP($M$6,'PLAN '!$A$10:$E$14,HLOOKUP($C$8,'PLAN '!$C$6:$E$7,2,FALSE),TRUE),VLOOKUP($M$6,'PLAN '!$A$10:$E$14,HLOOKUP($C$8,'PLAN '!$C$6:$E$7,2,FALSE),TRUE)/$N$20))</f>
        <v/>
      </c>
      <c r="J18" s="98"/>
      <c r="K18" s="88"/>
      <c r="L18" s="70"/>
      <c r="M18" s="70"/>
      <c r="N18" s="51"/>
      <c r="O18" s="55"/>
      <c r="P18" s="55"/>
      <c r="Q18" s="55"/>
      <c r="U18" s="80"/>
    </row>
    <row r="19" spans="2:21" ht="27.95" customHeight="1">
      <c r="B19" s="69">
        <v>6</v>
      </c>
      <c r="C19" s="84"/>
      <c r="D19" s="82"/>
      <c r="E19" s="83"/>
      <c r="F19" s="73"/>
      <c r="G19" s="83"/>
      <c r="H19" s="87"/>
      <c r="I19" s="59" t="str">
        <f>IF(C19="","",IF($C$8="INDIVIDUAL",VLOOKUP($M$6,'PLAN '!$A$10:$E$14,HLOOKUP($C$8,'PLAN '!$C$6:$E$7,2,FALSE),TRUE),VLOOKUP($M$6,'PLAN '!$A$10:$E$14,HLOOKUP($C$8,'PLAN '!$C$6:$E$7,2,FALSE),TRUE)/$N$20))</f>
        <v/>
      </c>
      <c r="J19" s="98"/>
      <c r="K19" s="88"/>
      <c r="L19" s="70"/>
      <c r="M19" s="70"/>
      <c r="N19" s="51" t="s">
        <v>30</v>
      </c>
      <c r="O19" s="55"/>
      <c r="P19" s="55"/>
      <c r="Q19" s="55"/>
      <c r="U19" s="80"/>
    </row>
    <row r="20" spans="2:21" ht="27.95" customHeight="1">
      <c r="B20" s="69">
        <v>7</v>
      </c>
      <c r="C20" s="84"/>
      <c r="D20" s="82"/>
      <c r="E20" s="83"/>
      <c r="F20" s="73"/>
      <c r="G20" s="83"/>
      <c r="H20" s="87"/>
      <c r="I20" s="59" t="str">
        <f>IF(C20="","",IF($C$8="INDIVIDUAL",VLOOKUP($M$6,'PLAN '!$A$10:$E$14,HLOOKUP($C$8,'PLAN '!$C$6:$E$7,2,FALSE),TRUE),VLOOKUP($M$6,'PLAN '!$A$10:$E$14,HLOOKUP($C$8,'PLAN '!$C$6:$E$7,2,FALSE),TRUE)/$N$20))</f>
        <v/>
      </c>
      <c r="J20" s="98"/>
      <c r="K20" s="89"/>
      <c r="L20" s="71"/>
      <c r="M20" s="71"/>
      <c r="N20" s="57">
        <f>7-COUNTIF($C$14:$C$20,"")</f>
        <v>0</v>
      </c>
      <c r="O20" s="55"/>
      <c r="P20" s="55"/>
      <c r="U20" s="80"/>
    </row>
    <row r="21" spans="2:21" ht="20.100000000000001" customHeight="1">
      <c r="B21" s="31"/>
      <c r="C21" s="11"/>
      <c r="D21" s="12"/>
      <c r="E21" s="12"/>
      <c r="F21" s="12"/>
      <c r="G21" s="12"/>
      <c r="H21" s="12"/>
      <c r="I21" s="30"/>
      <c r="J21" s="30"/>
      <c r="K21" s="12"/>
      <c r="L21" s="11"/>
      <c r="M21" s="11"/>
      <c r="N21" s="55"/>
      <c r="O21" s="55"/>
      <c r="P21" s="55"/>
      <c r="U21" s="80"/>
    </row>
    <row r="22" spans="2:21" ht="20.100000000000001" customHeight="1">
      <c r="C22" s="33"/>
      <c r="D22" s="1"/>
      <c r="E22" s="34"/>
      <c r="F22" s="34"/>
      <c r="G22" s="34"/>
      <c r="H22" s="64" t="s">
        <v>14</v>
      </c>
      <c r="I22" s="60">
        <f>IF(AND($C$8="UP TO 5 PASSENGER IN A CAR",$N$20&gt;5),"Headcount Exceeded",SUM(I14:I21))</f>
        <v>0</v>
      </c>
      <c r="J22" s="60"/>
      <c r="K22" s="33"/>
      <c r="L22" s="32"/>
      <c r="M22" s="11"/>
      <c r="N22" s="55"/>
      <c r="O22" s="55"/>
      <c r="P22" s="55"/>
      <c r="U22" s="80"/>
    </row>
    <row r="23" spans="2:21" ht="15.75">
      <c r="B23" s="35"/>
      <c r="C23" s="36"/>
      <c r="D23" s="1"/>
      <c r="E23" s="37"/>
      <c r="F23" s="37"/>
      <c r="G23" s="37"/>
      <c r="H23" s="65" t="s">
        <v>19</v>
      </c>
      <c r="I23" s="61">
        <f>IFERROR(I22*6%,"")</f>
        <v>0</v>
      </c>
      <c r="J23" s="61"/>
      <c r="K23" s="36"/>
      <c r="L23" s="35"/>
      <c r="M23" s="11"/>
      <c r="N23" s="55"/>
      <c r="O23" s="55"/>
      <c r="P23" s="55"/>
      <c r="U23" s="80"/>
    </row>
    <row r="24" spans="2:21" ht="15.75">
      <c r="D24" s="1"/>
      <c r="E24" s="4"/>
      <c r="H24" s="64" t="s">
        <v>20</v>
      </c>
      <c r="I24" s="62">
        <f>IF(I23="","",10)</f>
        <v>10</v>
      </c>
      <c r="J24" s="62"/>
      <c r="K24" s="3"/>
      <c r="L24" s="2"/>
      <c r="M24" s="11"/>
      <c r="N24" s="55"/>
      <c r="O24" s="55"/>
      <c r="P24" s="55"/>
      <c r="U24" s="80"/>
    </row>
    <row r="25" spans="2:21" ht="16.5" thickBot="1">
      <c r="D25" s="2"/>
      <c r="E25" s="4"/>
      <c r="I25" s="63">
        <f>SUM(I22:I24)</f>
        <v>10</v>
      </c>
      <c r="J25" s="97"/>
      <c r="K25" s="3"/>
      <c r="L25" s="2"/>
      <c r="M25" s="11"/>
      <c r="N25" s="55"/>
      <c r="O25" s="55"/>
      <c r="P25" s="55"/>
      <c r="U25" s="80"/>
    </row>
    <row r="26" spans="2:21" ht="13.5" thickTop="1">
      <c r="N26" s="81"/>
      <c r="O26" s="55"/>
      <c r="P26" s="55"/>
      <c r="Q26" s="55"/>
    </row>
    <row r="27" spans="2:21">
      <c r="N27" s="81"/>
      <c r="O27" s="55"/>
      <c r="P27" s="55"/>
      <c r="Q27" s="55"/>
    </row>
  </sheetData>
  <sheetProtection algorithmName="SHA-512" hashValue="kSFCgv6VFsMJFan6M0CgeQC/NVd8+SmyzXarFnkl52g06+QVnU9wVPPPExqhMESutjTnu9iQtWrBAuyc2Mxhzg==" saltValue="NzMT+/Sgjf26bEVi/hYFrg==" spinCount="100000" sheet="1" objects="1" scenarios="1"/>
  <mergeCells count="9">
    <mergeCell ref="D4:I4"/>
    <mergeCell ref="B12:M12"/>
    <mergeCell ref="K6:L6"/>
    <mergeCell ref="C6:D6"/>
    <mergeCell ref="C8:D8"/>
    <mergeCell ref="F6:H6"/>
    <mergeCell ref="F8:H8"/>
    <mergeCell ref="C10:D10"/>
    <mergeCell ref="I10:K10"/>
  </mergeCells>
  <dataValidations count="1">
    <dataValidation operator="greaterThanOrEqual" allowBlank="1" showInputMessage="1" showErrorMessage="1" sqref="C6:D6" xr:uid="{FC4BDF34-261B-47FC-B1EB-51D85D31CCCB}"/>
  </dataValidations>
  <pageMargins left="0.36" right="0.5" top="0.87" bottom="0.43" header="0.36" footer="0.19"/>
  <pageSetup paperSize="9" scale="40" orientation="portrait" r:id="rId1"/>
  <headerFooter alignWithMargins="0">
    <oddHeader>&amp;C&amp;"ErasItcTMed,Regular"PAGE &amp;P OF &amp;N</oddHeader>
    <oddFooter>&amp;R
&amp;C&amp;"Calibri"&amp;11&amp;K000000&amp;8
_x000D_&amp;1#&amp;"Calibri"&amp;10&amp;K000000Internal</oddFooter>
  </headerFooter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Fill="0" autoLine="0" autoPict="0" r:id="rId5">
            <anchor moveWithCells="1" siz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952500</xdr:colOff>
                <xdr:row>4</xdr:row>
                <xdr:rowOff>190500</xdr:rowOff>
              </to>
            </anchor>
          </objectPr>
        </oleObject>
      </mc:Choice>
      <mc:Fallback>
        <oleObject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'PLAN '!$A$1:$A$3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B1" sqref="B1"/>
    </sheetView>
  </sheetViews>
  <sheetFormatPr defaultRowHeight="12.75"/>
  <cols>
    <col min="2" max="2" width="10" bestFit="1" customWidth="1"/>
    <col min="3" max="3" width="17.140625" customWidth="1"/>
    <col min="4" max="5" width="29.7109375" bestFit="1" customWidth="1"/>
  </cols>
  <sheetData>
    <row r="1" spans="1:7">
      <c r="A1" t="s">
        <v>17</v>
      </c>
    </row>
    <row r="2" spans="1:7">
      <c r="A2" t="s">
        <v>15</v>
      </c>
    </row>
    <row r="3" spans="1:7">
      <c r="A3" t="s">
        <v>16</v>
      </c>
    </row>
    <row r="6" spans="1:7">
      <c r="C6" t="s">
        <v>17</v>
      </c>
      <c r="D6" t="s">
        <v>15</v>
      </c>
      <c r="E6" t="s">
        <v>16</v>
      </c>
    </row>
    <row r="7" spans="1:7">
      <c r="C7">
        <v>3</v>
      </c>
      <c r="D7">
        <v>4</v>
      </c>
      <c r="E7">
        <v>5</v>
      </c>
    </row>
    <row r="8" spans="1:7" ht="15">
      <c r="B8" s="46" t="s">
        <v>29</v>
      </c>
    </row>
    <row r="9" spans="1:7" ht="15">
      <c r="B9" s="47" t="s">
        <v>21</v>
      </c>
      <c r="C9" s="49" t="s">
        <v>33</v>
      </c>
      <c r="D9" s="49" t="s">
        <v>27</v>
      </c>
      <c r="E9" s="49" t="s">
        <v>28</v>
      </c>
    </row>
    <row r="10" spans="1:7">
      <c r="A10">
        <v>1</v>
      </c>
      <c r="B10" s="48" t="s">
        <v>22</v>
      </c>
      <c r="C10" s="29">
        <v>10</v>
      </c>
      <c r="D10" s="29">
        <v>35</v>
      </c>
      <c r="E10" s="29">
        <v>50</v>
      </c>
      <c r="F10" s="53"/>
      <c r="G10" s="54"/>
    </row>
    <row r="11" spans="1:7">
      <c r="A11">
        <v>4</v>
      </c>
      <c r="B11" s="48" t="s">
        <v>23</v>
      </c>
      <c r="C11" s="29">
        <v>15</v>
      </c>
      <c r="D11" s="29">
        <v>53</v>
      </c>
      <c r="E11" s="29">
        <v>75</v>
      </c>
    </row>
    <row r="12" spans="1:7">
      <c r="A12">
        <v>7</v>
      </c>
      <c r="B12" s="48" t="s">
        <v>24</v>
      </c>
      <c r="C12" s="29">
        <v>20</v>
      </c>
      <c r="D12" s="29">
        <v>70</v>
      </c>
      <c r="E12" s="29">
        <v>100</v>
      </c>
    </row>
    <row r="13" spans="1:7">
      <c r="A13">
        <v>10</v>
      </c>
      <c r="B13" s="48" t="s">
        <v>25</v>
      </c>
      <c r="C13" s="29">
        <v>25</v>
      </c>
      <c r="D13" s="29">
        <v>88</v>
      </c>
      <c r="E13" s="29">
        <v>125</v>
      </c>
    </row>
    <row r="14" spans="1:7">
      <c r="A14">
        <v>13</v>
      </c>
      <c r="B14" s="48" t="s">
        <v>26</v>
      </c>
      <c r="C14" s="29">
        <v>30</v>
      </c>
      <c r="D14" s="29">
        <v>105</v>
      </c>
      <c r="E14" s="29">
        <v>150</v>
      </c>
    </row>
  </sheetData>
  <sheetProtection algorithmName="SHA-512" hashValue="FOcSsmH1vfyFUFGspf9BLKFqpWZ7ZRpWuSyj0pg3G5m29pC1IRul8FxDuhctc2MKJVgc9RJxh9piyvmjNAXlnA==" saltValue="DGmTpPDw/jugwnrOg90yww==" spinCount="100000" sheet="1" objects="1" scenarios="1"/>
  <pageMargins left="0.7" right="0.7" top="0.75" bottom="0.75" header="0.3" footer="0.3"/>
  <pageSetup orientation="portrait" r:id="rId1"/>
  <headerFooter alignWithMargins="0"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JOM LOKAL </vt:lpstr>
      <vt:lpstr>PLAN </vt:lpstr>
      <vt:lpstr>'JOM LOKAL '!Print_Area</vt:lpstr>
      <vt:lpstr>'JOM LOKAL '!Print_Titles</vt:lpstr>
    </vt:vector>
  </TitlesOfParts>
  <Company>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kulemeseba</dc:creator>
  <cp:lastModifiedBy>Henry Cheah Chi Kean</cp:lastModifiedBy>
  <cp:lastPrinted>2014-05-30T03:26:45Z</cp:lastPrinted>
  <dcterms:created xsi:type="dcterms:W3CDTF">2005-06-30T06:14:59Z</dcterms:created>
  <dcterms:modified xsi:type="dcterms:W3CDTF">2021-10-20T03:50:52Z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7c3ff-e3cb-47f4-b7ce-5a5ae835123b_Enabled">
    <vt:lpwstr>true</vt:lpwstr>
  </property>
  <property fmtid="{D5CDD505-2E9C-101B-9397-08002B2CF9AE}" pid="3" name="MSIP_Label_2b77c3ff-e3cb-47f4-b7ce-5a5ae835123b_SetDate">
    <vt:lpwstr>2021-10-18T09:22:57Z</vt:lpwstr>
  </property>
  <property fmtid="{D5CDD505-2E9C-101B-9397-08002B2CF9AE}" pid="4" name="MSIP_Label_2b77c3ff-e3cb-47f4-b7ce-5a5ae835123b_Method">
    <vt:lpwstr>Standard</vt:lpwstr>
  </property>
  <property fmtid="{D5CDD505-2E9C-101B-9397-08002B2CF9AE}" pid="5" name="MSIP_Label_2b77c3ff-e3cb-47f4-b7ce-5a5ae835123b_Name">
    <vt:lpwstr>MYGI _INTERNAL</vt:lpwstr>
  </property>
  <property fmtid="{D5CDD505-2E9C-101B-9397-08002B2CF9AE}" pid="6" name="MSIP_Label_2b77c3ff-e3cb-47f4-b7ce-5a5ae835123b_SiteId">
    <vt:lpwstr>396b38cc-aa65-492b-bb0e-3d94ed25a97b</vt:lpwstr>
  </property>
  <property fmtid="{D5CDD505-2E9C-101B-9397-08002B2CF9AE}" pid="7" name="MSIP_Label_2b77c3ff-e3cb-47f4-b7ce-5a5ae835123b_ActionId">
    <vt:lpwstr>11ef457e-2b3d-43ce-a638-e2f9708aa13d</vt:lpwstr>
  </property>
  <property fmtid="{D5CDD505-2E9C-101B-9397-08002B2CF9AE}" pid="8" name="MSIP_Label_2b77c3ff-e3cb-47f4-b7ce-5a5ae835123b_ContentBits">
    <vt:lpwstr>2</vt:lpwstr>
  </property>
</Properties>
</file>