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ASSORTMENT PLAN" sheetId="2" r:id="rId5"/>
    <sheet state="visible" name="SALES REPORT" sheetId="3" r:id="rId6"/>
    <sheet state="visible" name="RECEIPS REPORT" sheetId="4" r:id="rId7"/>
  </sheets>
  <definedNames>
    <definedName hidden="1" localSheetId="1" name="_xlnm._FilterDatabase">'ASSORTMENT PLAN'!$B$1:$B$1000</definedName>
  </definedNames>
  <calcPr/>
  <pivotCaches>
    <pivotCache cacheId="0" r:id="rId8"/>
  </pivotCaches>
</workbook>
</file>

<file path=xl/sharedStrings.xml><?xml version="1.0" encoding="utf-8"?>
<sst xmlns="http://schemas.openxmlformats.org/spreadsheetml/2006/main" count="230" uniqueCount="96">
  <si>
    <t>Assortment Planning Template</t>
  </si>
  <si>
    <t>Welcome to Toolio's Assortment Planning Template!</t>
  </si>
  <si>
    <t>This worksheet contains pre-made, user friendly templates for you manage your seasonal assortments (i.e. line plans), see the sales forecast for your assortment and see your receipts cost by supplier.</t>
  </si>
  <si>
    <t>SHEETS</t>
  </si>
  <si>
    <t>ASSORTMENT PLAN</t>
  </si>
  <si>
    <t>Enter each of the choices you are planning to sell, your forecasted weekly sales, initial markup, and start and end dates.</t>
  </si>
  <si>
    <t>SALES REPORT</t>
  </si>
  <si>
    <t>Use this sheet to see the rollup of your sales by division and department.</t>
  </si>
  <si>
    <t>RECEIPTS REPORT</t>
  </si>
  <si>
    <t>Use this sheet to see the rollup of your receipts costs by supplier.</t>
  </si>
  <si>
    <t>INSTRUCTIONS</t>
  </si>
  <si>
    <t>1. ASSORTMENT PLAN</t>
  </si>
  <si>
    <t>This is where the most of your work will go. Add each of the choices (style / color combinations) you are planning to carrry, the start / end dates and the dates you are planning to sell these products for.</t>
  </si>
  <si>
    <t>TERMINOLOGY</t>
  </si>
  <si>
    <t>APW</t>
  </si>
  <si>
    <t>Average Unit Sales per Week</t>
  </si>
  <si>
    <t>IMU</t>
  </si>
  <si>
    <t>Initial Mark Up</t>
  </si>
  <si>
    <t>ST %</t>
  </si>
  <si>
    <t>Sell Through Percentage</t>
  </si>
  <si>
    <t>LEARN MORE</t>
  </si>
  <si>
    <r>
      <rPr>
        <rFont val="Roboto"/>
        <color theme="1"/>
      </rPr>
      <t xml:space="preserve">If you have suggestions on these templates and/or want to learn more about how to improve your merchandise planning, reach out to us at </t>
    </r>
    <r>
      <rPr>
        <rFont val="Roboto"/>
        <color theme="1"/>
        <u/>
      </rPr>
      <t>hello@toolio.com</t>
    </r>
  </si>
  <si>
    <t>DIVISION</t>
  </si>
  <si>
    <t>DEPARTMENT</t>
  </si>
  <si>
    <t>CLASS</t>
  </si>
  <si>
    <t>IMAGE</t>
  </si>
  <si>
    <t>TITLE</t>
  </si>
  <si>
    <t>COLOR</t>
  </si>
  <si>
    <t>SUPPLIER</t>
  </si>
  <si>
    <t>UNIT COST</t>
  </si>
  <si>
    <t>UNIT RETAIL</t>
  </si>
  <si>
    <t>START DATE</t>
  </si>
  <si>
    <t>END DATE</t>
  </si>
  <si>
    <t>GROSS SALES UNITS</t>
  </si>
  <si>
    <t>RECEIPTS UNITS</t>
  </si>
  <si>
    <t>RECEIPTS COST</t>
  </si>
  <si>
    <t>GROSS SALES RETAIL</t>
  </si>
  <si>
    <t>GROSS SALES MARGIN</t>
  </si>
  <si>
    <t>Women</t>
  </si>
  <si>
    <t>Clothing</t>
  </si>
  <si>
    <t>Tops</t>
  </si>
  <si>
    <t>Delancey</t>
  </si>
  <si>
    <t>Blue</t>
  </si>
  <si>
    <t>Supplier 1</t>
  </si>
  <si>
    <t>Knits</t>
  </si>
  <si>
    <t>Mott</t>
  </si>
  <si>
    <t>Black</t>
  </si>
  <si>
    <t>Footwear</t>
  </si>
  <si>
    <t>Boots</t>
  </si>
  <si>
    <t>Elizabeth</t>
  </si>
  <si>
    <t>Brown</t>
  </si>
  <si>
    <t>Supplier 4</t>
  </si>
  <si>
    <t>Accessories</t>
  </si>
  <si>
    <t>Bags</t>
  </si>
  <si>
    <t>Bowery</t>
  </si>
  <si>
    <t>Supplier 5</t>
  </si>
  <si>
    <t>Men</t>
  </si>
  <si>
    <t>Bottoms</t>
  </si>
  <si>
    <t>Orchard</t>
  </si>
  <si>
    <t>Supplier 2</t>
  </si>
  <si>
    <t>Sneakers</t>
  </si>
  <si>
    <t>Broome</t>
  </si>
  <si>
    <t>White</t>
  </si>
  <si>
    <t>Chukka</t>
  </si>
  <si>
    <t>Lex</t>
  </si>
  <si>
    <t>Woody</t>
  </si>
  <si>
    <t>Kids</t>
  </si>
  <si>
    <t>Manhattan</t>
  </si>
  <si>
    <t>Jackson</t>
  </si>
  <si>
    <t>Duane</t>
  </si>
  <si>
    <t>Outerwear</t>
  </si>
  <si>
    <t>Blake Jacket</t>
  </si>
  <si>
    <t>Supplier 3</t>
  </si>
  <si>
    <t>Clayton Jacket Dry Denim</t>
  </si>
  <si>
    <t>Charcoal</t>
  </si>
  <si>
    <t>Combo Cord Jacket</t>
  </si>
  <si>
    <t>Cullen Jacket</t>
  </si>
  <si>
    <t>Members Windbreaker</t>
  </si>
  <si>
    <t>Cream</t>
  </si>
  <si>
    <t>Quilted Jacket</t>
  </si>
  <si>
    <t>Double Breasted Trench</t>
  </si>
  <si>
    <t>Beige</t>
  </si>
  <si>
    <t>Modular Trench</t>
  </si>
  <si>
    <t>Patch Pocket Waxed Windbreaker</t>
  </si>
  <si>
    <t>Navy</t>
  </si>
  <si>
    <t>Windbreaker Jacket</t>
  </si>
  <si>
    <t>Icon Players Jacket</t>
  </si>
  <si>
    <t>Archie Jacket</t>
  </si>
  <si>
    <t>Multi</t>
  </si>
  <si>
    <t>Boiled Wool Coat</t>
  </si>
  <si>
    <t>Prince</t>
  </si>
  <si>
    <t>Ainslie</t>
  </si>
  <si>
    <t>Values</t>
  </si>
  <si>
    <t>Grand Total</t>
  </si>
  <si>
    <t>SUM of GROSS SALES RETAIL</t>
  </si>
  <si>
    <t>SUM of RECEIPTS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</si>
</sst>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[&gt;=999950]$0.0,,&quot;M&quot;;[&lt;=-999950]$0.0,,&quot;M&quot;;$0.0,&quot;K&quot;"/>
    <numFmt numFmtId="166" formatCode="m/d/yyyy"/>
  </numFmts>
  <fonts count="24">
    <font>
      <sz val="10.0"/>
      <color rgb="FF000000"/>
      <name val="Arial"/>
    </font>
    <font>
      <color theme="1"/>
      <name val="Montserrat"/>
    </font>
    <font>
      <name val="Montserrat"/>
    </font>
    <font>
      <sz val="14.0"/>
      <color theme="1"/>
      <name val="Montserrat"/>
    </font>
    <font>
      <b/>
      <sz val="14.0"/>
      <name val="Montserrat"/>
    </font>
    <font>
      <b/>
      <sz val="14.0"/>
      <color theme="1"/>
      <name val="Montserrat"/>
    </font>
    <font>
      <color theme="1"/>
      <name val="Arial"/>
    </font>
    <font>
      <sz val="10.0"/>
      <color rgb="FF000000"/>
      <name val="Montserrat"/>
    </font>
    <font>
      <sz val="11.0"/>
      <color rgb="FF000000"/>
      <name val="Roboto"/>
    </font>
    <font>
      <sz val="11.0"/>
      <name val="Roboto"/>
    </font>
    <font>
      <sz val="11.0"/>
      <color theme="1"/>
      <name val="Roboto"/>
    </font>
    <font>
      <name val="Arial"/>
    </font>
    <font>
      <b/>
      <color theme="1"/>
      <name val="Montserrat"/>
    </font>
    <font>
      <u/>
      <color theme="1"/>
      <name val="Montserrat"/>
    </font>
    <font>
      <b/>
      <u/>
      <color rgb="FF1155CC"/>
      <name val="Montserrat"/>
    </font>
    <font>
      <color rgb="FF000000"/>
      <name val="Arial"/>
    </font>
    <font>
      <b/>
      <name val="Montserrat"/>
    </font>
    <font>
      <u/>
      <color rgb="FF1155CC"/>
      <name val="Roboto"/>
    </font>
    <font>
      <b/>
      <color theme="1"/>
      <name val="Roboto"/>
    </font>
    <font>
      <color theme="1"/>
      <name val="Roboto"/>
    </font>
    <font>
      <u/>
      <name val="Montserrat"/>
    </font>
    <font>
      <b/>
      <color rgb="FFFFFFFF"/>
      <name val="Montserrat"/>
    </font>
    <font>
      <color rgb="FFFFFFFF"/>
      <name val="Montserrat"/>
    </font>
    <font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B57A5"/>
        <bgColor rgb="FF1B57A5"/>
      </patternFill>
    </fill>
  </fills>
  <borders count="1">
    <border/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1" numFmtId="0" xfId="0" applyAlignment="1" applyFont="1">
      <alignment readingOrder="0" shrinkToFit="0" wrapText="1"/>
    </xf>
    <xf borderId="0" fillId="2" fontId="3" numFmtId="0" xfId="0" applyAlignment="1" applyFont="1">
      <alignment readingOrder="0"/>
    </xf>
    <xf borderId="0" fillId="2" fontId="4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2" fontId="5" numFmtId="0" xfId="0" applyAlignment="1" applyFont="1">
      <alignment readingOrder="0"/>
    </xf>
    <xf borderId="0" fillId="2" fontId="1" numFmtId="0" xfId="0" applyFont="1"/>
    <xf borderId="0" fillId="2" fontId="6" numFmtId="0" xfId="0" applyFont="1"/>
    <xf borderId="0" fillId="2" fontId="7" numFmtId="0" xfId="0" applyAlignment="1" applyFont="1">
      <alignment readingOrder="0"/>
    </xf>
    <xf borderId="0" fillId="2" fontId="0" numFmtId="0" xfId="0" applyAlignment="1" applyFont="1">
      <alignment readingOrder="0" shrinkToFit="0" wrapText="1"/>
    </xf>
    <xf borderId="0" fillId="2" fontId="6" numFmtId="0" xfId="0" applyAlignment="1" applyFont="1">
      <alignment shrinkToFit="0" wrapText="1"/>
    </xf>
    <xf borderId="0" fillId="2" fontId="8" numFmtId="0" xfId="0" applyAlignment="1" applyFont="1">
      <alignment readingOrder="0" shrinkToFit="0" wrapText="1"/>
    </xf>
    <xf borderId="0" fillId="2" fontId="9" numFmtId="0" xfId="0" applyAlignment="1" applyFont="1">
      <alignment shrinkToFit="0" wrapText="1"/>
    </xf>
    <xf borderId="0" fillId="2" fontId="10" numFmtId="0" xfId="0" applyAlignment="1" applyFont="1">
      <alignment readingOrder="0" shrinkToFit="0" wrapText="1"/>
    </xf>
    <xf borderId="0" fillId="2" fontId="6" numFmtId="0" xfId="0" applyAlignment="1" applyFont="1">
      <alignment readingOrder="0" shrinkToFit="0" wrapText="1"/>
    </xf>
    <xf borderId="0" fillId="2" fontId="11" numFmtId="0" xfId="0" applyAlignment="1" applyFont="1">
      <alignment shrinkToFit="0" wrapText="1"/>
    </xf>
    <xf borderId="0" fillId="2" fontId="12" numFmtId="0" xfId="0" applyAlignment="1" applyFont="1">
      <alignment readingOrder="0"/>
    </xf>
    <xf borderId="0" fillId="2" fontId="12" numFmtId="0" xfId="0" applyAlignment="1" applyFont="1">
      <alignment readingOrder="0" shrinkToFit="0" wrapText="1"/>
    </xf>
    <xf borderId="0" fillId="2" fontId="13" numFmtId="0" xfId="0" applyAlignment="1" applyFont="1">
      <alignment readingOrder="0"/>
    </xf>
    <xf borderId="0" fillId="2" fontId="14" numFmtId="0" xfId="0" applyAlignment="1" applyFont="1">
      <alignment readingOrder="0" shrinkToFit="0" wrapText="1"/>
    </xf>
    <xf borderId="0" fillId="2" fontId="11" numFmtId="0" xfId="0" applyAlignment="1" applyFont="1">
      <alignment readingOrder="0" shrinkToFit="0" wrapText="1"/>
    </xf>
    <xf borderId="0" fillId="2" fontId="15" numFmtId="0" xfId="0" applyAlignment="1" applyFont="1">
      <alignment horizontal="left" readingOrder="0" shrinkToFit="0" wrapText="1"/>
    </xf>
    <xf borderId="0" fillId="2" fontId="1" numFmtId="0" xfId="0" applyAlignment="1" applyFont="1">
      <alignment horizontal="left" readingOrder="0"/>
    </xf>
    <xf borderId="0" fillId="2" fontId="16" numFmtId="0" xfId="0" applyAlignment="1" applyFont="1">
      <alignment horizontal="left" readingOrder="0" shrinkToFit="0" wrapText="1"/>
    </xf>
    <xf borderId="0" fillId="2" fontId="6" numFmtId="0" xfId="0" applyAlignment="1" applyFont="1">
      <alignment readingOrder="0" shrinkToFit="0" wrapText="0"/>
    </xf>
    <xf borderId="0" fillId="2" fontId="16" numFmtId="0" xfId="0" applyAlignment="1" applyFont="1">
      <alignment readingOrder="0" shrinkToFit="0" wrapText="1"/>
    </xf>
    <xf borderId="0" fillId="2" fontId="17" numFmtId="0" xfId="0" applyAlignment="1" applyFont="1">
      <alignment readingOrder="0" shrinkToFit="0" wrapText="1"/>
    </xf>
    <xf borderId="0" fillId="2" fontId="6" numFmtId="0" xfId="0" applyAlignment="1" applyFont="1">
      <alignment readingOrder="0"/>
    </xf>
    <xf borderId="0" fillId="2" fontId="18" numFmtId="0" xfId="0" applyAlignment="1" applyFont="1">
      <alignment readingOrder="0" shrinkToFit="0" wrapText="1"/>
    </xf>
    <xf borderId="0" fillId="2" fontId="19" numFmtId="0" xfId="0" applyAlignment="1" applyFont="1">
      <alignment readingOrder="0" shrinkToFit="0" wrapText="1"/>
    </xf>
    <xf borderId="0" fillId="2" fontId="20" numFmtId="0" xfId="0" applyAlignment="1" applyFont="1">
      <alignment readingOrder="0" shrinkToFit="0" wrapText="1"/>
    </xf>
    <xf borderId="0" fillId="2" fontId="1" numFmtId="0" xfId="0" applyAlignment="1" applyFont="1">
      <alignment shrinkToFit="0" wrapText="1"/>
    </xf>
    <xf borderId="0" fillId="2" fontId="2" numFmtId="0" xfId="0" applyAlignment="1" applyFont="1">
      <alignment shrinkToFit="0" wrapText="1"/>
    </xf>
    <xf borderId="0" fillId="3" fontId="21" numFmtId="0" xfId="0" applyAlignment="1" applyFill="1" applyFont="1">
      <alignment readingOrder="0" shrinkToFit="0" vertical="bottom" wrapText="1"/>
    </xf>
    <xf borderId="0" fillId="3" fontId="21" numFmtId="0" xfId="0" applyAlignment="1" applyFont="1">
      <alignment readingOrder="0" shrinkToFit="0" wrapText="1"/>
    </xf>
    <xf borderId="0" fillId="3" fontId="22" numFmtId="0" xfId="0" applyFont="1"/>
    <xf borderId="0" fillId="0" fontId="23" numFmtId="0" xfId="0" applyAlignment="1" applyFont="1">
      <alignment shrinkToFit="0" vertical="bottom" wrapText="1"/>
    </xf>
    <xf borderId="0" fillId="0" fontId="19" numFmtId="0" xfId="0" applyAlignment="1" applyFont="1">
      <alignment shrinkToFit="0" wrapText="1"/>
    </xf>
    <xf borderId="0" fillId="0" fontId="23" numFmtId="0" xfId="0" applyAlignment="1" applyFont="1">
      <alignment readingOrder="0" shrinkToFit="0" wrapText="1"/>
    </xf>
    <xf borderId="0" fillId="0" fontId="23" numFmtId="164" xfId="0" applyAlignment="1" applyFont="1" applyNumberFormat="1">
      <alignment horizontal="right" readingOrder="0" shrinkToFit="0" vertical="bottom" wrapText="1"/>
    </xf>
    <xf borderId="0" fillId="0" fontId="23" numFmtId="9" xfId="0" applyAlignment="1" applyFont="1" applyNumberFormat="1">
      <alignment horizontal="right" readingOrder="0" shrinkToFit="0" vertical="bottom" wrapText="1"/>
    </xf>
    <xf borderId="0" fillId="0" fontId="19" numFmtId="164" xfId="0" applyAlignment="1" applyFont="1" applyNumberFormat="1">
      <alignment horizontal="right" readingOrder="0" shrinkToFit="0" vertical="bottom" wrapText="1"/>
    </xf>
    <xf borderId="0" fillId="0" fontId="23" numFmtId="0" xfId="0" applyAlignment="1" applyFont="1">
      <alignment horizontal="right" shrinkToFit="0" vertical="bottom" wrapText="1"/>
    </xf>
    <xf borderId="0" fillId="0" fontId="19" numFmtId="14" xfId="0" applyAlignment="1" applyFont="1" applyNumberFormat="1">
      <alignment shrinkToFit="0" wrapText="1"/>
    </xf>
    <xf borderId="0" fillId="0" fontId="23" numFmtId="9" xfId="0" applyAlignment="1" applyFont="1" applyNumberFormat="1">
      <alignment horizontal="right" shrinkToFit="0" vertical="bottom" wrapText="1"/>
    </xf>
    <xf borderId="0" fillId="0" fontId="19" numFmtId="165" xfId="0" applyAlignment="1" applyFont="1" applyNumberFormat="1">
      <alignment horizontal="right" shrinkToFit="0" vertical="bottom" wrapText="1"/>
    </xf>
    <xf borderId="0" fillId="0" fontId="19" numFmtId="165" xfId="0" applyAlignment="1" applyFont="1" applyNumberFormat="1">
      <alignment shrinkToFit="0" wrapText="1"/>
    </xf>
    <xf borderId="0" fillId="0" fontId="19" numFmtId="0" xfId="0" applyFont="1"/>
    <xf borderId="0" fillId="0" fontId="23" numFmtId="0" xfId="0" applyAlignment="1" applyFont="1">
      <alignment readingOrder="0" shrinkToFit="0" vertical="bottom" wrapText="1"/>
    </xf>
    <xf borderId="0" fillId="0" fontId="19" numFmtId="166" xfId="0" applyAlignment="1" applyFont="1" applyNumberFormat="1">
      <alignment readingOrder="0" shrinkToFit="0" wrapText="1"/>
    </xf>
    <xf borderId="0" fillId="0" fontId="23" numFmtId="0" xfId="0" applyAlignment="1" applyFont="1">
      <alignment shrinkToFit="0" wrapText="1"/>
    </xf>
    <xf borderId="0" fillId="0" fontId="12" numFmtId="0" xfId="0" applyFont="1"/>
    <xf borderId="0" fillId="0" fontId="19" numFmtId="165" xfId="0" applyFont="1" applyNumberFormat="1"/>
    <xf borderId="0" fillId="0" fontId="19" numFmtId="10" xfId="0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28" sheet="ASSORTMENT PLAN"/>
  </cacheSource>
  <cacheFields>
    <cacheField name="DIVISION" numFmtId="0">
      <sharedItems>
        <s v="Women"/>
        <s v="Men"/>
        <s v="Kids"/>
      </sharedItems>
    </cacheField>
    <cacheField name="DEPARTMENT" numFmtId="0">
      <sharedItems>
        <s v="Clothing"/>
        <s v="Footwear"/>
        <s v="Accessories"/>
      </sharedItems>
    </cacheField>
    <cacheField name="CLASS" numFmtId="0">
      <sharedItems>
        <s v="Tops"/>
        <s v="Knits"/>
        <s v="Boots"/>
        <s v="Bags"/>
        <s v="Bottoms"/>
        <s v="Sneakers"/>
        <s v="Outerwear"/>
      </sharedItems>
    </cacheField>
    <cacheField name="IMAGE" numFmtId="0">
      <sharedItems>
        <s v=""/>
      </sharedItems>
    </cacheField>
    <cacheField name="TITLE" numFmtId="0">
      <sharedItems>
        <s v="Delancey"/>
        <s v="Mott"/>
        <s v="Elizabeth"/>
        <s v="Bowery"/>
        <s v="Orchard"/>
        <s v="Broome"/>
        <s v="Chukka"/>
        <s v="Lex"/>
        <s v="Woody"/>
        <s v="Manhattan"/>
        <s v="Jackson"/>
        <s v="Duane"/>
        <s v="Blake Jacket"/>
        <s v="Clayton Jacket Dry Denim"/>
        <s v="Combo Cord Jacket"/>
        <s v="Cullen Jacket"/>
        <s v="Members Windbreaker"/>
        <s v="Quilted Jacket"/>
        <s v="Double Breasted Trench"/>
        <s v="Modular Trench"/>
        <s v="Patch Pocket Waxed Windbreaker"/>
        <s v="Windbreaker Jacket"/>
        <s v="Icon Players Jacket"/>
        <s v="Archie Jacket"/>
        <s v="Boiled Wool Coat"/>
        <s v="Prince"/>
        <s v="Ainslie"/>
      </sharedItems>
    </cacheField>
    <cacheField name="COLOR" numFmtId="0">
      <sharedItems>
        <s v="Blue"/>
        <s v="Black"/>
        <s v="Brown"/>
        <s v="White"/>
        <s v="Charcoal"/>
        <s v="Cream"/>
        <s v="Beige"/>
        <s v="Navy"/>
        <s v="Multi"/>
      </sharedItems>
    </cacheField>
    <cacheField name="SUPPLIER" numFmtId="0">
      <sharedItems>
        <s v="Supplier 1"/>
        <s v="Supplier 4"/>
        <s v="Supplier 5"/>
        <s v="Supplier 2"/>
        <s v="Supplier 3"/>
      </sharedItems>
    </cacheField>
    <cacheField name="UNIT COST" numFmtId="164">
      <sharedItems containsSemiMixedTypes="0" containsString="0" containsNumber="1" containsInteger="1">
        <n v="20.0"/>
        <n v="50.0"/>
        <n v="185.0"/>
        <n v="32.0"/>
        <n v="51.0"/>
        <n v="39.0"/>
        <n v="35.0"/>
        <n v="30.0"/>
        <n v="106.0"/>
        <n v="49.0"/>
        <n v="28.0"/>
        <n v="31.0"/>
        <n v="45.0"/>
        <n v="58.0"/>
        <n v="73.0"/>
        <n v="80.0"/>
      </sharedItems>
    </cacheField>
    <cacheField name="IMU" numFmtId="9">
      <sharedItems containsSemiMixedTypes="0" containsString="0" containsNumber="1">
        <n v="0.8"/>
      </sharedItems>
    </cacheField>
    <cacheField name="UNIT RETAIL" numFmtId="164">
      <sharedItems containsSemiMixedTypes="0" containsString="0" containsNumber="1">
        <n v="100.00000000000003"/>
        <n v="250.00000000000006"/>
        <n v="925.0000000000002"/>
        <n v="160.00000000000003"/>
        <n v="255.00000000000006"/>
        <n v="195.00000000000006"/>
        <n v="175.00000000000003"/>
        <n v="150.00000000000003"/>
        <n v="530.0000000000001"/>
        <n v="245.00000000000006"/>
        <n v="140.00000000000003"/>
        <n v="155.00000000000003"/>
        <n v="225.00000000000006"/>
        <n v="290.00000000000006"/>
        <n v="365.00000000000006"/>
        <n v="400.0000000000001"/>
      </sharedItems>
    </cacheField>
    <cacheField name="APW" numFmtId="0">
      <sharedItems containsSemiMixedTypes="0" containsString="0" containsNumber="1" containsInteger="1">
        <n v="10.0"/>
        <n v="20.0"/>
        <n v="40.0"/>
        <n v="25.0"/>
        <n v="30.0"/>
        <n v="13.0"/>
        <n v="8.0"/>
        <n v="11.0"/>
        <n v="7.0"/>
        <n v="5.0"/>
        <n v="4.0"/>
        <n v="3.0"/>
        <n v="2.0"/>
        <n v="6.0"/>
        <n v="9.0"/>
      </sharedItems>
    </cacheField>
    <cacheField name="START DATE" numFmtId="14">
      <sharedItems containsSemiMixedTypes="0" containsDate="1" containsString="0">
        <d v="2021-09-01T00:00:00Z"/>
        <d v="2021-10-01T00:00:00Z"/>
      </sharedItems>
    </cacheField>
    <cacheField name="END DATE" numFmtId="14">
      <sharedItems containsSemiMixedTypes="0" containsDate="1" containsString="0">
        <d v="2022-01-01T00:00:00Z"/>
      </sharedItems>
    </cacheField>
    <cacheField name="GROSS SALES UNITS" numFmtId="0">
      <sharedItems containsSemiMixedTypes="0" containsString="0" containsNumber="1" containsInteger="1">
        <n v="170.0"/>
        <n v="340.0"/>
        <n v="680.0"/>
        <n v="425.0"/>
        <n v="510.0"/>
        <n v="221.0"/>
        <n v="136.0"/>
        <n v="143.0"/>
        <n v="104.0"/>
        <n v="91.0"/>
        <n v="65.0"/>
        <n v="52.0"/>
        <n v="39.0"/>
        <n v="26.0"/>
        <n v="78.0"/>
        <n v="117.0"/>
        <n v="260.0"/>
        <n v="520.0"/>
      </sharedItems>
    </cacheField>
    <cacheField name="ST %" numFmtId="9">
      <sharedItems containsSemiMixedTypes="0" containsString="0" containsNumber="1">
        <n v="0.8"/>
        <n v="0.7"/>
      </sharedItems>
    </cacheField>
    <cacheField name="RECEIPTS UNITS" numFmtId="0">
      <sharedItems containsSemiMixedTypes="0" containsString="0" containsNumber="1" containsInteger="1">
        <n v="213.0"/>
        <n v="425.0"/>
        <n v="850.0"/>
        <n v="531.0"/>
        <n v="638.0"/>
        <n v="276.0"/>
        <n v="170.0"/>
        <n v="179.0"/>
        <n v="130.0"/>
        <n v="114.0"/>
        <n v="81.0"/>
        <n v="65.0"/>
        <n v="49.0"/>
        <n v="33.0"/>
        <n v="98.0"/>
        <n v="146.0"/>
        <n v="371.0"/>
        <n v="743.0"/>
      </sharedItems>
    </cacheField>
    <cacheField name="RECEIPTS COST" numFmtId="165">
      <sharedItems containsSemiMixedTypes="0" containsString="0" containsNumber="1" containsInteger="1">
        <n v="4260.0"/>
        <n v="8500.0"/>
        <n v="17000.0"/>
        <n v="10620.0"/>
        <n v="12760.0"/>
        <n v="10650.0"/>
        <n v="51060.0"/>
        <n v="5440.0"/>
        <n v="32538.0"/>
        <n v="20709.0"/>
        <n v="6265.0"/>
        <n v="3900.0"/>
        <n v="12084.0"/>
        <n v="3969.0"/>
        <n v="1820.0"/>
        <n v="1519.0"/>
        <n v="1485.0"/>
        <n v="5684.0"/>
        <n v="10658.0"/>
        <n v="29680.0"/>
        <n v="22290.0"/>
      </sharedItems>
    </cacheField>
    <cacheField name="GROSS SALES RETAIL" numFmtId="165">
      <sharedItems containsSemiMixedTypes="0" containsString="0" containsNumber="1">
        <n v="17000.000000000004"/>
        <n v="34000.00000000001"/>
        <n v="68000.00000000001"/>
        <n v="42500.000000000015"/>
        <n v="51000.000000000015"/>
        <n v="42500.00000000001"/>
        <n v="204425.00000000006"/>
        <n v="21760.000000000004"/>
        <n v="130050.00000000003"/>
        <n v="82875.00000000003"/>
        <n v="25025.000000000004"/>
        <n v="15600.000000000004"/>
        <n v="48230.00000000001"/>
        <n v="15925.000000000004"/>
        <n v="7280.000000000002"/>
        <n v="6045.000000000001"/>
        <n v="5850.000000000002"/>
        <n v="22620.000000000004"/>
        <n v="42705.00000000001"/>
        <n v="104000.00000000003"/>
        <n v="78000.00000000001"/>
      </sharedItems>
    </cacheField>
    <cacheField name="GROSS SALES MARGIN" numFmtId="165">
      <sharedItems containsSemiMixedTypes="0" containsString="0" containsNumber="1">
        <n v="13600.000000000004"/>
        <n v="27200.000000000007"/>
        <n v="54400.000000000015"/>
        <n v="34000.000000000015"/>
        <n v="40800.000000000015"/>
        <n v="34000.00000000001"/>
        <n v="163540.00000000006"/>
        <n v="17408.000000000004"/>
        <n v="104040.00000000003"/>
        <n v="66300.00000000003"/>
        <n v="20020.000000000004"/>
        <n v="12480.000000000004"/>
        <n v="38584.00000000001"/>
        <n v="12740.000000000004"/>
        <n v="5824.000000000002"/>
        <n v="4836.000000000001"/>
        <n v="4680.000000000002"/>
        <n v="18096.000000000004"/>
        <n v="34164.00000000001"/>
        <n v="83200.00000000003"/>
        <n v="62400.000000000015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ALES REPORT" cacheId="0" dataCaption="" compact="0" compactData="0">
  <location ref="A1:I7" firstHeaderRow="0" firstDataRow="2" firstDataCol="1"/>
  <pivotFields>
    <pivotField name="DIVISION" axis="axisRow" compact="0" outline="0" multipleItemSelectionAllowed="1" showAll="0" sortType="ascending">
      <items>
        <item x="2"/>
        <item x="1"/>
        <item x="0"/>
        <item t="default"/>
      </items>
    </pivotField>
    <pivotField name="DEPARTMENT" axis="axisCol" compact="0" outline="0" multipleItemSelectionAllowed="1" showAll="0" sortType="ascending">
      <items>
        <item x="2"/>
        <item x="0"/>
        <item x="1"/>
        <item t="default"/>
      </items>
    </pivotField>
    <pivotField name="CLAS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IMAGE" compact="0" outline="0" multipleItemSelectionAllowed="1" showAll="0">
      <items>
        <item x="0"/>
        <item t="default"/>
      </items>
    </pivotField>
    <pivotField name="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COL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SUPPLIER" compact="0" outline="0" multipleItemSelectionAllowed="1" showAll="0">
      <items>
        <item x="0"/>
        <item x="1"/>
        <item x="2"/>
        <item x="3"/>
        <item x="4"/>
        <item t="default"/>
      </items>
    </pivotField>
    <pivotField name="UNIT COST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IMU" compact="0" numFmtId="9" outline="0" multipleItemSelectionAllowed="1" showAll="0">
      <items>
        <item x="0"/>
        <item t="default"/>
      </items>
    </pivotField>
    <pivotField name="UNIT RETAIL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APW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TART DATE" compact="0" numFmtId="14" outline="0" multipleItemSelectionAllowed="1" showAll="0">
      <items>
        <item x="0"/>
        <item x="1"/>
        <item t="default"/>
      </items>
    </pivotField>
    <pivotField name="END DATE" compact="0" numFmtId="14" outline="0" multipleItemSelectionAllowed="1" showAll="0">
      <items>
        <item x="0"/>
        <item t="default"/>
      </items>
    </pivotField>
    <pivotField name="GROSS SALES UNIT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ST %" compact="0" numFmtId="9" outline="0" multipleItemSelectionAllowed="1" showAll="0">
      <items>
        <item x="0"/>
        <item x="1"/>
        <item t="default"/>
      </items>
    </pivotField>
    <pivotField name="RECEIPTS UNIT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RECEIPTS COS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GROSS SALES RETAI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GROSS SALES MARGIN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</pivotFields>
  <rowFields>
    <field x="0"/>
  </rowFields>
  <colFields>
    <field x="1"/>
    <field x="-2"/>
  </colFields>
  <dataFields>
    <dataField name="SUM of GROSS SALES RETAIL" fld="17" baseField="0"/>
    <dataField name="SUM of GROSS SALES RETAIL" fld="17" showDataAs="percentOfCol" baseField="0" numFmtId="10"/>
  </dataFields>
</pivotTableDefinition>
</file>

<file path=xl/pivotTables/pivotTable2.xml><?xml version="1.0" encoding="utf-8"?>
<pivotTableDefinition xmlns="http://schemas.openxmlformats.org/spreadsheetml/2006/main" name="RECEIPS REPORT" cacheId="0" dataCaption="" compact="0" compactData="0">
  <location ref="A1:B7" firstHeaderRow="0" firstDataRow="1" firstDataCol="0"/>
  <pivotFields>
    <pivotField name="DIVISION" compact="0" outline="0" multipleItemSelectionAllowed="1" showAll="0">
      <items>
        <item x="0"/>
        <item x="1"/>
        <item x="2"/>
        <item t="default"/>
      </items>
    </pivotField>
    <pivotField name="DEPARTMENT" compact="0" outline="0" multipleItemSelectionAllowed="1" showAll="0">
      <items>
        <item x="0"/>
        <item x="1"/>
        <item x="2"/>
        <item t="default"/>
      </items>
    </pivotField>
    <pivotField name="CLAS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IMAGE" compact="0" outline="0" multipleItemSelectionAllowed="1" showAll="0">
      <items>
        <item x="0"/>
        <item t="default"/>
      </items>
    </pivotField>
    <pivotField name="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COLO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SUPPLIER" axis="axisRow" compact="0" outline="0" multipleItemSelectionAllowed="1" showAll="0" sortType="ascending">
      <items>
        <item x="0"/>
        <item x="3"/>
        <item x="4"/>
        <item x="1"/>
        <item x="2"/>
        <item t="default"/>
      </items>
    </pivotField>
    <pivotField name="UNIT COST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IMU" compact="0" numFmtId="9" outline="0" multipleItemSelectionAllowed="1" showAll="0">
      <items>
        <item x="0"/>
        <item t="default"/>
      </items>
    </pivotField>
    <pivotField name="UNIT RETAIL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APW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TART DATE" compact="0" numFmtId="14" outline="0" multipleItemSelectionAllowed="1" showAll="0">
      <items>
        <item x="0"/>
        <item x="1"/>
        <item t="default"/>
      </items>
    </pivotField>
    <pivotField name="END DATE" compact="0" numFmtId="14" outline="0" multipleItemSelectionAllowed="1" showAll="0">
      <items>
        <item x="0"/>
        <item t="default"/>
      </items>
    </pivotField>
    <pivotField name="GROSS SALES UNIT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ST %" compact="0" numFmtId="9" outline="0" multipleItemSelectionAllowed="1" showAll="0">
      <items>
        <item x="0"/>
        <item x="1"/>
        <item t="default"/>
      </items>
    </pivotField>
    <pivotField name="RECEIPTS UNIT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RECEIPTS COST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GROSS SALES RETAIL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GROSS SALES MARGIN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</pivotFields>
  <rowFields>
    <field x="6"/>
  </rowFields>
  <dataFields>
    <dataField name="SUM of RECEIPTS COST" fld="1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oolio.com/post/fundamental-retail-math-formulas" TargetMode="External"/><Relationship Id="rId2" Type="http://schemas.openxmlformats.org/officeDocument/2006/relationships/hyperlink" Target="https://www.toolio.com/post/fundamental-retail-math-formulas" TargetMode="External"/><Relationship Id="rId3" Type="http://schemas.openxmlformats.org/officeDocument/2006/relationships/hyperlink" Target="https://www.toolio.com/post/fundamental-retail-math-formula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B57A5"/>
    <outlinePr summaryBelow="0" summaryRight="0"/>
  </sheetPr>
  <sheetViews>
    <sheetView workbookViewId="0"/>
  </sheetViews>
  <sheetFormatPr customHeight="1" defaultColWidth="14.43" defaultRowHeight="15.75"/>
  <cols>
    <col customWidth="1" min="1" max="1" width="2.57"/>
    <col customWidth="1" min="2" max="2" width="54.71"/>
    <col customWidth="1" min="3" max="3" width="79.71"/>
  </cols>
  <sheetData>
    <row r="1" ht="11.25" customHeight="1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9.5" customHeight="1">
      <c r="A2" s="1"/>
      <c r="B2" s="3" t="str">
        <f>image("https://uploads-ssl.webflow.com/5d7ab80fa9740ce01c57ee9d/5d7abdf37099dc4f14c82318_toolio-default-p-500.png")</f>
        <v/>
      </c>
    </row>
    <row r="3" ht="19.5" customHeight="1">
      <c r="A3" s="1"/>
    </row>
    <row r="4">
      <c r="A4" s="4"/>
      <c r="B4" s="5"/>
      <c r="C4" s="6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4"/>
      <c r="B5" s="6" t="s">
        <v>0</v>
      </c>
      <c r="K5" s="9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10"/>
      <c r="B6" s="11"/>
      <c r="C6" s="12"/>
      <c r="D6" s="9"/>
      <c r="E6" s="9"/>
      <c r="F6" s="9"/>
      <c r="G6" s="9"/>
      <c r="H6" s="9"/>
      <c r="I6" s="9"/>
      <c r="J6" s="9"/>
      <c r="K6" s="9"/>
      <c r="L6" s="9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10"/>
      <c r="B7" s="13" t="s">
        <v>1</v>
      </c>
      <c r="C7" s="14"/>
      <c r="D7" s="9"/>
      <c r="E7" s="9"/>
      <c r="F7" s="9"/>
      <c r="G7" s="9"/>
      <c r="H7" s="9"/>
      <c r="I7" s="9"/>
      <c r="J7" s="9"/>
      <c r="K7" s="9"/>
      <c r="L7" s="9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1"/>
      <c r="B8" s="15" t="s">
        <v>2</v>
      </c>
      <c r="D8" s="16"/>
      <c r="E8" s="16"/>
      <c r="F8" s="16"/>
      <c r="G8" s="16"/>
      <c r="H8" s="16"/>
      <c r="I8" s="16"/>
      <c r="J8" s="16"/>
      <c r="K8" s="16"/>
      <c r="L8" s="16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8"/>
      <c r="B9" s="17"/>
      <c r="C9" s="12"/>
      <c r="D9" s="9"/>
      <c r="E9" s="9"/>
      <c r="F9" s="9"/>
      <c r="G9" s="9"/>
      <c r="H9" s="9"/>
      <c r="I9" s="9"/>
      <c r="J9" s="9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>
      <c r="A10" s="18"/>
      <c r="B10" s="19" t="s">
        <v>3</v>
      </c>
      <c r="D10" s="9"/>
      <c r="E10" s="9"/>
      <c r="F10" s="9"/>
      <c r="G10" s="9"/>
      <c r="H10" s="9"/>
      <c r="I10" s="9"/>
      <c r="J10" s="9"/>
      <c r="K10" s="9"/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20"/>
      <c r="B11" s="21" t="s">
        <v>4</v>
      </c>
      <c r="C11" s="13" t="s">
        <v>5</v>
      </c>
      <c r="D11" s="9"/>
      <c r="E11" s="9"/>
      <c r="F11" s="9"/>
      <c r="G11" s="9"/>
      <c r="H11" s="9"/>
      <c r="I11" s="9"/>
      <c r="J11" s="9"/>
      <c r="K11" s="9"/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20"/>
      <c r="B12" s="21" t="s">
        <v>6</v>
      </c>
      <c r="C12" s="13" t="s">
        <v>7</v>
      </c>
      <c r="D12" s="9"/>
      <c r="E12" s="9"/>
      <c r="F12" s="9"/>
      <c r="G12" s="9"/>
      <c r="H12" s="9"/>
      <c r="I12" s="9"/>
      <c r="J12" s="9"/>
      <c r="K12" s="9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1"/>
      <c r="B13" s="21" t="s">
        <v>8</v>
      </c>
      <c r="C13" s="13" t="s">
        <v>9</v>
      </c>
      <c r="D13" s="9"/>
      <c r="E13" s="9"/>
      <c r="F13" s="9"/>
      <c r="G13" s="9"/>
      <c r="H13" s="9"/>
      <c r="I13" s="9"/>
      <c r="J13" s="9"/>
      <c r="K13" s="9"/>
      <c r="L13" s="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1"/>
      <c r="B14" s="22"/>
      <c r="C14" s="23"/>
      <c r="D14" s="9"/>
      <c r="E14" s="9"/>
      <c r="F14" s="9"/>
      <c r="G14" s="9"/>
      <c r="H14" s="9"/>
      <c r="I14" s="9"/>
      <c r="J14" s="9"/>
      <c r="K14" s="9"/>
      <c r="L14" s="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18"/>
      <c r="B15" s="19" t="s">
        <v>10</v>
      </c>
      <c r="E15" s="9"/>
      <c r="F15" s="9"/>
      <c r="G15" s="9"/>
      <c r="H15" s="9"/>
      <c r="I15" s="9"/>
      <c r="J15" s="9"/>
      <c r="K15" s="9"/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24"/>
      <c r="B16" s="25" t="s">
        <v>11</v>
      </c>
      <c r="C16" s="13" t="s">
        <v>12</v>
      </c>
      <c r="D16" s="26"/>
      <c r="E16" s="26"/>
      <c r="F16" s="26"/>
      <c r="G16" s="26"/>
      <c r="H16" s="26"/>
      <c r="I16" s="26"/>
      <c r="J16" s="26"/>
      <c r="K16" s="9"/>
      <c r="L16" s="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8"/>
      <c r="B17" s="17"/>
      <c r="C17" s="12"/>
      <c r="D17" s="9"/>
      <c r="E17" s="9"/>
      <c r="F17" s="9"/>
      <c r="G17" s="9"/>
      <c r="H17" s="9"/>
      <c r="I17" s="9"/>
      <c r="J17" s="9"/>
      <c r="K17" s="9"/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18"/>
      <c r="B18" s="19" t="s">
        <v>13</v>
      </c>
      <c r="E18" s="9"/>
      <c r="F18" s="9"/>
      <c r="G18" s="9"/>
      <c r="H18" s="9"/>
      <c r="I18" s="9"/>
      <c r="J18" s="9"/>
      <c r="K18" s="9"/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1"/>
      <c r="B19" s="27" t="s">
        <v>14</v>
      </c>
      <c r="C19" s="28" t="s">
        <v>15</v>
      </c>
      <c r="D19" s="9"/>
      <c r="E19" s="9"/>
      <c r="F19" s="9"/>
      <c r="G19" s="9"/>
      <c r="H19" s="9"/>
      <c r="I19" s="9"/>
      <c r="J19" s="9"/>
      <c r="K19" s="9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1"/>
      <c r="B20" s="27" t="s">
        <v>16</v>
      </c>
      <c r="C20" s="28" t="s">
        <v>17</v>
      </c>
      <c r="D20" s="9"/>
      <c r="E20" s="9"/>
      <c r="F20" s="9"/>
      <c r="G20" s="9"/>
      <c r="H20" s="9"/>
      <c r="I20" s="9"/>
      <c r="J20" s="9"/>
      <c r="K20" s="9"/>
      <c r="L20" s="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1"/>
      <c r="B21" s="27" t="s">
        <v>18</v>
      </c>
      <c r="C21" s="28" t="s">
        <v>19</v>
      </c>
      <c r="D21" s="9"/>
      <c r="E21" s="9"/>
      <c r="F21" s="9"/>
      <c r="G21" s="9"/>
      <c r="H21" s="9"/>
      <c r="I21" s="9"/>
      <c r="J21" s="9"/>
      <c r="K21" s="9"/>
      <c r="L21" s="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1"/>
      <c r="B22" s="22"/>
      <c r="C22" s="16"/>
      <c r="D22" s="29"/>
      <c r="E22" s="9"/>
      <c r="F22" s="9"/>
      <c r="G22" s="9"/>
      <c r="H22" s="9"/>
      <c r="I22" s="9"/>
      <c r="J22" s="9"/>
      <c r="K22" s="9"/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1"/>
      <c r="B23" s="30" t="s">
        <v>20</v>
      </c>
      <c r="E23" s="9"/>
      <c r="F23" s="9"/>
      <c r="G23" s="9"/>
      <c r="H23" s="9"/>
      <c r="I23" s="9"/>
      <c r="J23" s="9"/>
      <c r="K23" s="9"/>
      <c r="L23" s="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20"/>
      <c r="B24" s="31" t="s">
        <v>21</v>
      </c>
      <c r="D24" s="9"/>
      <c r="E24" s="9"/>
      <c r="F24" s="9"/>
      <c r="G24" s="9"/>
      <c r="H24" s="9"/>
      <c r="I24" s="9"/>
      <c r="J24" s="9"/>
      <c r="K24" s="9"/>
      <c r="L24" s="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>
      <c r="A25" s="20"/>
      <c r="B25" s="32"/>
      <c r="C25" s="3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>
      <c r="A26" s="20"/>
      <c r="B26" s="32"/>
      <c r="C26" s="3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20"/>
      <c r="B27" s="32"/>
      <c r="C27" s="3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8"/>
      <c r="B28" s="34"/>
      <c r="C28" s="3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8"/>
      <c r="B29" s="34"/>
      <c r="C29" s="3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8"/>
      <c r="B30" s="34"/>
      <c r="C30" s="3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8"/>
      <c r="B31" s="34"/>
      <c r="C31" s="3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8"/>
      <c r="B32" s="34"/>
      <c r="C32" s="3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8"/>
      <c r="B33" s="34"/>
      <c r="C33" s="3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8"/>
      <c r="B34" s="34"/>
      <c r="C34" s="3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8"/>
      <c r="B35" s="34"/>
      <c r="C35" s="3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8"/>
      <c r="B36" s="34"/>
      <c r="C36" s="3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8"/>
      <c r="B37" s="34"/>
      <c r="C37" s="3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>
      <c r="A38" s="8"/>
      <c r="B38" s="34"/>
      <c r="C38" s="33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>
      <c r="A39" s="8"/>
      <c r="B39" s="34"/>
      <c r="C39" s="33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>
      <c r="A40" s="8"/>
      <c r="B40" s="34"/>
      <c r="C40" s="33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>
      <c r="A41" s="8"/>
      <c r="B41" s="34"/>
      <c r="C41" s="3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>
      <c r="A42" s="8"/>
      <c r="B42" s="34"/>
      <c r="C42" s="3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>
      <c r="A43" s="8"/>
      <c r="B43" s="34"/>
      <c r="C43" s="3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>
      <c r="A44" s="8"/>
      <c r="B44" s="34"/>
      <c r="C44" s="33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>
      <c r="A45" s="8"/>
      <c r="B45" s="34"/>
      <c r="C45" s="3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>
      <c r="A46" s="8"/>
      <c r="B46" s="34"/>
      <c r="C46" s="33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>
      <c r="A47" s="8"/>
      <c r="B47" s="34"/>
      <c r="C47" s="33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>
      <c r="A48" s="8"/>
      <c r="B48" s="34"/>
      <c r="C48" s="33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>
      <c r="A49" s="8"/>
      <c r="B49" s="34"/>
      <c r="C49" s="3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>
      <c r="A50" s="8"/>
      <c r="B50" s="34"/>
      <c r="C50" s="33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>
      <c r="A51" s="8"/>
      <c r="B51" s="34"/>
      <c r="C51" s="33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>
      <c r="A52" s="8"/>
      <c r="B52" s="34"/>
      <c r="C52" s="3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>
      <c r="A53" s="8"/>
      <c r="B53" s="34"/>
      <c r="C53" s="3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>
      <c r="A54" s="8"/>
      <c r="B54" s="34"/>
      <c r="C54" s="33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>
      <c r="A55" s="8"/>
      <c r="B55" s="34"/>
      <c r="C55" s="33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>
      <c r="A56" s="8"/>
      <c r="B56" s="34"/>
      <c r="C56" s="33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>
      <c r="A57" s="8"/>
      <c r="B57" s="34"/>
      <c r="C57" s="33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>
      <c r="A58" s="8"/>
      <c r="B58" s="34"/>
      <c r="C58" s="33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>
      <c r="A59" s="8"/>
      <c r="B59" s="34"/>
      <c r="C59" s="33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>
      <c r="A60" s="8"/>
      <c r="B60" s="34"/>
      <c r="C60" s="33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>
      <c r="A61" s="8"/>
      <c r="B61" s="34"/>
      <c r="C61" s="33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>
      <c r="A62" s="8"/>
      <c r="B62" s="34"/>
      <c r="C62" s="33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>
      <c r="A63" s="8"/>
      <c r="B63" s="34"/>
      <c r="C63" s="33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>
      <c r="A64" s="8"/>
      <c r="B64" s="34"/>
      <c r="C64" s="33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>
      <c r="A65" s="8"/>
      <c r="B65" s="34"/>
      <c r="C65" s="33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>
      <c r="A66" s="8"/>
      <c r="B66" s="34"/>
      <c r="C66" s="33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>
      <c r="A67" s="8"/>
      <c r="B67" s="34"/>
      <c r="C67" s="33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>
      <c r="A68" s="8"/>
      <c r="B68" s="34"/>
      <c r="C68" s="33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>
      <c r="A69" s="8"/>
      <c r="B69" s="34"/>
      <c r="C69" s="33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>
      <c r="A70" s="8"/>
      <c r="B70" s="34"/>
      <c r="C70" s="33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>
      <c r="A71" s="8"/>
      <c r="B71" s="34"/>
      <c r="C71" s="33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>
      <c r="A72" s="8"/>
      <c r="B72" s="34"/>
      <c r="C72" s="33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>
      <c r="A73" s="8"/>
      <c r="B73" s="34"/>
      <c r="C73" s="33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>
      <c r="A74" s="8"/>
      <c r="B74" s="34"/>
      <c r="C74" s="33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>
      <c r="A75" s="8"/>
      <c r="B75" s="34"/>
      <c r="C75" s="33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>
      <c r="A76" s="8"/>
      <c r="B76" s="34"/>
      <c r="C76" s="33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>
      <c r="A77" s="8"/>
      <c r="B77" s="34"/>
      <c r="C77" s="33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>
      <c r="A78" s="8"/>
      <c r="B78" s="34"/>
      <c r="C78" s="33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>
      <c r="A79" s="8"/>
      <c r="B79" s="34"/>
      <c r="C79" s="33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>
      <c r="A80" s="8"/>
      <c r="B80" s="34"/>
      <c r="C80" s="33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>
      <c r="A81" s="8"/>
      <c r="B81" s="34"/>
      <c r="C81" s="33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>
      <c r="A82" s="8"/>
      <c r="B82" s="34"/>
      <c r="C82" s="33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>
      <c r="A83" s="8"/>
      <c r="B83" s="34"/>
      <c r="C83" s="33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>
      <c r="A84" s="8"/>
      <c r="B84" s="34"/>
      <c r="C84" s="33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>
      <c r="A85" s="8"/>
      <c r="B85" s="34"/>
      <c r="C85" s="33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>
      <c r="A86" s="8"/>
      <c r="B86" s="34"/>
      <c r="C86" s="33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>
      <c r="A87" s="8"/>
      <c r="B87" s="34"/>
      <c r="C87" s="33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>
      <c r="A88" s="8"/>
      <c r="B88" s="34"/>
      <c r="C88" s="33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>
      <c r="A89" s="8"/>
      <c r="B89" s="34"/>
      <c r="C89" s="33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>
      <c r="A90" s="8"/>
      <c r="B90" s="34"/>
      <c r="C90" s="33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>
      <c r="A91" s="8"/>
      <c r="B91" s="34"/>
      <c r="C91" s="33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>
      <c r="A92" s="8"/>
      <c r="B92" s="34"/>
      <c r="C92" s="33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>
      <c r="A93" s="8"/>
      <c r="B93" s="34"/>
      <c r="C93" s="33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>
      <c r="A94" s="8"/>
      <c r="B94" s="34"/>
      <c r="C94" s="3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>
      <c r="A95" s="8"/>
      <c r="B95" s="34"/>
      <c r="C95" s="33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>
      <c r="A96" s="8"/>
      <c r="B96" s="34"/>
      <c r="C96" s="33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>
      <c r="A97" s="8"/>
      <c r="B97" s="34"/>
      <c r="C97" s="33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>
      <c r="A98" s="8"/>
      <c r="B98" s="34"/>
      <c r="C98" s="33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>
      <c r="A99" s="8"/>
      <c r="B99" s="34"/>
      <c r="C99" s="33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>
      <c r="A100" s="8"/>
      <c r="B100" s="34"/>
      <c r="C100" s="33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>
      <c r="A101" s="8"/>
      <c r="B101" s="34"/>
      <c r="C101" s="33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>
      <c r="A102" s="8"/>
      <c r="B102" s="34"/>
      <c r="C102" s="33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>
      <c r="A103" s="8"/>
      <c r="B103" s="34"/>
      <c r="C103" s="33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>
      <c r="A104" s="8"/>
      <c r="B104" s="34"/>
      <c r="C104" s="33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>
      <c r="A105" s="8"/>
      <c r="B105" s="34"/>
      <c r="C105" s="33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>
      <c r="A106" s="8"/>
      <c r="B106" s="34"/>
      <c r="C106" s="33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>
      <c r="A107" s="8"/>
      <c r="B107" s="34"/>
      <c r="C107" s="33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>
      <c r="A108" s="8"/>
      <c r="B108" s="34"/>
      <c r="C108" s="33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>
      <c r="A109" s="8"/>
      <c r="B109" s="34"/>
      <c r="C109" s="33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>
      <c r="A110" s="8"/>
      <c r="B110" s="34"/>
      <c r="C110" s="33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>
      <c r="A111" s="8"/>
      <c r="B111" s="34"/>
      <c r="C111" s="33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>
      <c r="A112" s="8"/>
      <c r="B112" s="34"/>
      <c r="C112" s="33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>
      <c r="A113" s="8"/>
      <c r="B113" s="34"/>
      <c r="C113" s="33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>
      <c r="A114" s="8"/>
      <c r="B114" s="34"/>
      <c r="C114" s="33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>
      <c r="A115" s="8"/>
      <c r="B115" s="34"/>
      <c r="C115" s="33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>
      <c r="A116" s="8"/>
      <c r="B116" s="34"/>
      <c r="C116" s="33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>
      <c r="A117" s="8"/>
      <c r="B117" s="34"/>
      <c r="C117" s="33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>
      <c r="A118" s="8"/>
      <c r="B118" s="34"/>
      <c r="C118" s="33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>
      <c r="A119" s="8"/>
      <c r="B119" s="34"/>
      <c r="C119" s="33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>
      <c r="A120" s="8"/>
      <c r="B120" s="34"/>
      <c r="C120" s="33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>
      <c r="A121" s="8"/>
      <c r="B121" s="34"/>
      <c r="C121" s="33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>
      <c r="A122" s="8"/>
      <c r="B122" s="34"/>
      <c r="C122" s="33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>
      <c r="A123" s="8"/>
      <c r="B123" s="34"/>
      <c r="C123" s="33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>
      <c r="A124" s="8"/>
      <c r="B124" s="34"/>
      <c r="C124" s="33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>
      <c r="A125" s="8"/>
      <c r="B125" s="34"/>
      <c r="C125" s="33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>
      <c r="A126" s="8"/>
      <c r="B126" s="34"/>
      <c r="C126" s="33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>
      <c r="A127" s="8"/>
      <c r="B127" s="34"/>
      <c r="C127" s="33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>
      <c r="A128" s="8"/>
      <c r="B128" s="34"/>
      <c r="C128" s="33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>
      <c r="A129" s="8"/>
      <c r="B129" s="34"/>
      <c r="C129" s="33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>
      <c r="A130" s="8"/>
      <c r="B130" s="34"/>
      <c r="C130" s="33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>
      <c r="A131" s="8"/>
      <c r="B131" s="34"/>
      <c r="C131" s="33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>
      <c r="A132" s="8"/>
      <c r="B132" s="34"/>
      <c r="C132" s="33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>
      <c r="A133" s="8"/>
      <c r="B133" s="34"/>
      <c r="C133" s="33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>
      <c r="A134" s="8"/>
      <c r="B134" s="34"/>
      <c r="C134" s="33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>
      <c r="A135" s="8"/>
      <c r="B135" s="34"/>
      <c r="C135" s="33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>
      <c r="A136" s="8"/>
      <c r="B136" s="34"/>
      <c r="C136" s="33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>
      <c r="A137" s="8"/>
      <c r="B137" s="34"/>
      <c r="C137" s="33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>
      <c r="A138" s="8"/>
      <c r="B138" s="34"/>
      <c r="C138" s="33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>
      <c r="A139" s="8"/>
      <c r="B139" s="34"/>
      <c r="C139" s="33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>
      <c r="A140" s="8"/>
      <c r="B140" s="34"/>
      <c r="C140" s="33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>
      <c r="A141" s="8"/>
      <c r="B141" s="34"/>
      <c r="C141" s="33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>
      <c r="A142" s="8"/>
      <c r="B142" s="34"/>
      <c r="C142" s="33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>
      <c r="A143" s="8"/>
      <c r="B143" s="34"/>
      <c r="C143" s="33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>
      <c r="A144" s="8"/>
      <c r="B144" s="34"/>
      <c r="C144" s="33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>
      <c r="A145" s="8"/>
      <c r="B145" s="34"/>
      <c r="C145" s="33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>
      <c r="A146" s="8"/>
      <c r="B146" s="34"/>
      <c r="C146" s="33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>
      <c r="A147" s="8"/>
      <c r="B147" s="34"/>
      <c r="C147" s="33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>
      <c r="A148" s="8"/>
      <c r="B148" s="34"/>
      <c r="C148" s="33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>
      <c r="A149" s="8"/>
      <c r="B149" s="34"/>
      <c r="C149" s="33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>
      <c r="A150" s="8"/>
      <c r="B150" s="34"/>
      <c r="C150" s="33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>
      <c r="A151" s="8"/>
      <c r="B151" s="34"/>
      <c r="C151" s="33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>
      <c r="A152" s="8"/>
      <c r="B152" s="34"/>
      <c r="C152" s="33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>
      <c r="A153" s="8"/>
      <c r="B153" s="34"/>
      <c r="C153" s="33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>
      <c r="A154" s="8"/>
      <c r="B154" s="34"/>
      <c r="C154" s="33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>
      <c r="A155" s="8"/>
      <c r="B155" s="34"/>
      <c r="C155" s="33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>
      <c r="A156" s="8"/>
      <c r="B156" s="34"/>
      <c r="C156" s="33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>
      <c r="A157" s="8"/>
      <c r="B157" s="34"/>
      <c r="C157" s="33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>
      <c r="A158" s="8"/>
      <c r="B158" s="34"/>
      <c r="C158" s="33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>
      <c r="A159" s="8"/>
      <c r="B159" s="34"/>
      <c r="C159" s="33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>
      <c r="A160" s="8"/>
      <c r="B160" s="34"/>
      <c r="C160" s="33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>
      <c r="A161" s="8"/>
      <c r="B161" s="34"/>
      <c r="C161" s="33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>
      <c r="A162" s="8"/>
      <c r="B162" s="34"/>
      <c r="C162" s="33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>
      <c r="A163" s="8"/>
      <c r="B163" s="34"/>
      <c r="C163" s="33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>
      <c r="A164" s="8"/>
      <c r="B164" s="34"/>
      <c r="C164" s="33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>
      <c r="A165" s="8"/>
      <c r="B165" s="34"/>
      <c r="C165" s="33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>
      <c r="A166" s="8"/>
      <c r="B166" s="34"/>
      <c r="C166" s="33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>
      <c r="A167" s="8"/>
      <c r="B167" s="34"/>
      <c r="C167" s="33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>
      <c r="A168" s="8"/>
      <c r="B168" s="34"/>
      <c r="C168" s="33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>
      <c r="A169" s="8"/>
      <c r="B169" s="34"/>
      <c r="C169" s="33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>
      <c r="A170" s="8"/>
      <c r="B170" s="34"/>
      <c r="C170" s="33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>
      <c r="A171" s="8"/>
      <c r="B171" s="34"/>
      <c r="C171" s="33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>
      <c r="A172" s="8"/>
      <c r="B172" s="34"/>
      <c r="C172" s="33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>
      <c r="A173" s="8"/>
      <c r="B173" s="34"/>
      <c r="C173" s="33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>
      <c r="A174" s="8"/>
      <c r="B174" s="34"/>
      <c r="C174" s="33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>
      <c r="A175" s="8"/>
      <c r="B175" s="34"/>
      <c r="C175" s="33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>
      <c r="A176" s="8"/>
      <c r="B176" s="34"/>
      <c r="C176" s="33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>
      <c r="A177" s="8"/>
      <c r="B177" s="34"/>
      <c r="C177" s="33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>
      <c r="A178" s="8"/>
      <c r="B178" s="34"/>
      <c r="C178" s="33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>
      <c r="A179" s="8"/>
      <c r="B179" s="34"/>
      <c r="C179" s="33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>
      <c r="A180" s="8"/>
      <c r="B180" s="34"/>
      <c r="C180" s="33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>
      <c r="A181" s="8"/>
      <c r="B181" s="34"/>
      <c r="C181" s="33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>
      <c r="A182" s="8"/>
      <c r="B182" s="34"/>
      <c r="C182" s="33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>
      <c r="A183" s="8"/>
      <c r="B183" s="34"/>
      <c r="C183" s="33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>
      <c r="A184" s="8"/>
      <c r="B184" s="34"/>
      <c r="C184" s="33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>
      <c r="A185" s="8"/>
      <c r="B185" s="34"/>
      <c r="C185" s="33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>
      <c r="A186" s="8"/>
      <c r="B186" s="34"/>
      <c r="C186" s="33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>
      <c r="A187" s="8"/>
      <c r="B187" s="34"/>
      <c r="C187" s="33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>
      <c r="A188" s="8"/>
      <c r="B188" s="34"/>
      <c r="C188" s="33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>
      <c r="A189" s="8"/>
      <c r="B189" s="34"/>
      <c r="C189" s="33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>
      <c r="A190" s="8"/>
      <c r="B190" s="34"/>
      <c r="C190" s="33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>
      <c r="A191" s="8"/>
      <c r="B191" s="34"/>
      <c r="C191" s="33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>
      <c r="A192" s="8"/>
      <c r="B192" s="34"/>
      <c r="C192" s="33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>
      <c r="A193" s="8"/>
      <c r="B193" s="34"/>
      <c r="C193" s="33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>
      <c r="A194" s="8"/>
      <c r="B194" s="34"/>
      <c r="C194" s="33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>
      <c r="A195" s="8"/>
      <c r="B195" s="34"/>
      <c r="C195" s="33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>
      <c r="A196" s="8"/>
      <c r="B196" s="34"/>
      <c r="C196" s="33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>
      <c r="A197" s="8"/>
      <c r="B197" s="34"/>
      <c r="C197" s="33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>
      <c r="A198" s="8"/>
      <c r="B198" s="34"/>
      <c r="C198" s="33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>
      <c r="A199" s="8"/>
      <c r="B199" s="34"/>
      <c r="C199" s="33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>
      <c r="A200" s="8"/>
      <c r="B200" s="34"/>
      <c r="C200" s="33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>
      <c r="A201" s="8"/>
      <c r="B201" s="34"/>
      <c r="C201" s="33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>
      <c r="A202" s="8"/>
      <c r="B202" s="34"/>
      <c r="C202" s="33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>
      <c r="A203" s="8"/>
      <c r="B203" s="34"/>
      <c r="C203" s="33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>
      <c r="A204" s="8"/>
      <c r="B204" s="34"/>
      <c r="C204" s="33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>
      <c r="A205" s="8"/>
      <c r="B205" s="34"/>
      <c r="C205" s="33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>
      <c r="A206" s="8"/>
      <c r="B206" s="34"/>
      <c r="C206" s="33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>
      <c r="A207" s="8"/>
      <c r="B207" s="34"/>
      <c r="C207" s="33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>
      <c r="A208" s="8"/>
      <c r="B208" s="34"/>
      <c r="C208" s="33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>
      <c r="A209" s="8"/>
      <c r="B209" s="34"/>
      <c r="C209" s="33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>
      <c r="A210" s="8"/>
      <c r="B210" s="34"/>
      <c r="C210" s="33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>
      <c r="A211" s="8"/>
      <c r="B211" s="34"/>
      <c r="C211" s="33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>
      <c r="A212" s="8"/>
      <c r="B212" s="34"/>
      <c r="C212" s="33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>
      <c r="A213" s="8"/>
      <c r="B213" s="34"/>
      <c r="C213" s="33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>
      <c r="A214" s="8"/>
      <c r="B214" s="34"/>
      <c r="C214" s="33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>
      <c r="A215" s="8"/>
      <c r="B215" s="34"/>
      <c r="C215" s="33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>
      <c r="A216" s="8"/>
      <c r="B216" s="34"/>
      <c r="C216" s="33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>
      <c r="A217" s="8"/>
      <c r="B217" s="34"/>
      <c r="C217" s="33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>
      <c r="A218" s="8"/>
      <c r="B218" s="34"/>
      <c r="C218" s="33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>
      <c r="A219" s="8"/>
      <c r="B219" s="34"/>
      <c r="C219" s="33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>
      <c r="A220" s="8"/>
      <c r="B220" s="34"/>
      <c r="C220" s="33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>
      <c r="A221" s="8"/>
      <c r="B221" s="34"/>
      <c r="C221" s="33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>
      <c r="A222" s="8"/>
      <c r="B222" s="34"/>
      <c r="C222" s="33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>
      <c r="A223" s="8"/>
      <c r="B223" s="34"/>
      <c r="C223" s="33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>
      <c r="A224" s="8"/>
      <c r="B224" s="34"/>
      <c r="C224" s="33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>
      <c r="A225" s="8"/>
      <c r="B225" s="34"/>
      <c r="C225" s="33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>
      <c r="A226" s="8"/>
      <c r="B226" s="34"/>
      <c r="C226" s="33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>
      <c r="A227" s="8"/>
      <c r="B227" s="34"/>
      <c r="C227" s="33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>
      <c r="A228" s="8"/>
      <c r="B228" s="34"/>
      <c r="C228" s="33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>
      <c r="A229" s="8"/>
      <c r="B229" s="34"/>
      <c r="C229" s="33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>
      <c r="A230" s="8"/>
      <c r="B230" s="34"/>
      <c r="C230" s="33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>
      <c r="A231" s="8"/>
      <c r="B231" s="34"/>
      <c r="C231" s="33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>
      <c r="A232" s="8"/>
      <c r="B232" s="34"/>
      <c r="C232" s="33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>
      <c r="A233" s="8"/>
      <c r="B233" s="34"/>
      <c r="C233" s="33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>
      <c r="A234" s="8"/>
      <c r="B234" s="34"/>
      <c r="C234" s="33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>
      <c r="A235" s="8"/>
      <c r="B235" s="34"/>
      <c r="C235" s="3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>
      <c r="A236" s="8"/>
      <c r="B236" s="34"/>
      <c r="C236" s="3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>
      <c r="A237" s="8"/>
      <c r="B237" s="34"/>
      <c r="C237" s="3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>
      <c r="A238" s="8"/>
      <c r="B238" s="34"/>
      <c r="C238" s="33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>
      <c r="A239" s="8"/>
      <c r="B239" s="34"/>
      <c r="C239" s="33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>
      <c r="A240" s="8"/>
      <c r="B240" s="34"/>
      <c r="C240" s="33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>
      <c r="A241" s="8"/>
      <c r="B241" s="34"/>
      <c r="C241" s="33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>
      <c r="A242" s="8"/>
      <c r="B242" s="34"/>
      <c r="C242" s="33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>
      <c r="A243" s="8"/>
      <c r="B243" s="34"/>
      <c r="C243" s="33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>
      <c r="A244" s="8"/>
      <c r="B244" s="34"/>
      <c r="C244" s="33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>
      <c r="A245" s="8"/>
      <c r="B245" s="34"/>
      <c r="C245" s="33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>
      <c r="A246" s="8"/>
      <c r="B246" s="34"/>
      <c r="C246" s="33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>
      <c r="A247" s="8"/>
      <c r="B247" s="34"/>
      <c r="C247" s="33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>
      <c r="A248" s="8"/>
      <c r="B248" s="34"/>
      <c r="C248" s="33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>
      <c r="A249" s="8"/>
      <c r="B249" s="34"/>
      <c r="C249" s="33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>
      <c r="A250" s="8"/>
      <c r="B250" s="34"/>
      <c r="C250" s="33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>
      <c r="A251" s="8"/>
      <c r="B251" s="34"/>
      <c r="C251" s="33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>
      <c r="A252" s="8"/>
      <c r="B252" s="34"/>
      <c r="C252" s="33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>
      <c r="A253" s="8"/>
      <c r="B253" s="34"/>
      <c r="C253" s="33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>
      <c r="A254" s="8"/>
      <c r="B254" s="34"/>
      <c r="C254" s="33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>
      <c r="A255" s="8"/>
      <c r="B255" s="34"/>
      <c r="C255" s="33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>
      <c r="A256" s="8"/>
      <c r="B256" s="34"/>
      <c r="C256" s="33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>
      <c r="A257" s="8"/>
      <c r="B257" s="34"/>
      <c r="C257" s="33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>
      <c r="A258" s="8"/>
      <c r="B258" s="34"/>
      <c r="C258" s="33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>
      <c r="A259" s="8"/>
      <c r="B259" s="34"/>
      <c r="C259" s="33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>
      <c r="A260" s="8"/>
      <c r="B260" s="34"/>
      <c r="C260" s="33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>
      <c r="A261" s="8"/>
      <c r="B261" s="34"/>
      <c r="C261" s="33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>
      <c r="A262" s="8"/>
      <c r="B262" s="34"/>
      <c r="C262" s="33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>
      <c r="A263" s="8"/>
      <c r="B263" s="34"/>
      <c r="C263" s="33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>
      <c r="A264" s="8"/>
      <c r="B264" s="34"/>
      <c r="C264" s="33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>
      <c r="A265" s="8"/>
      <c r="B265" s="34"/>
      <c r="C265" s="33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>
      <c r="A266" s="8"/>
      <c r="B266" s="34"/>
      <c r="C266" s="33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>
      <c r="A267" s="8"/>
      <c r="B267" s="34"/>
      <c r="C267" s="33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>
      <c r="A268" s="8"/>
      <c r="B268" s="34"/>
      <c r="C268" s="33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>
      <c r="A269" s="8"/>
      <c r="B269" s="34"/>
      <c r="C269" s="33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>
      <c r="A270" s="8"/>
      <c r="B270" s="34"/>
      <c r="C270" s="33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>
      <c r="A271" s="8"/>
      <c r="B271" s="34"/>
      <c r="C271" s="33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>
      <c r="A272" s="8"/>
      <c r="B272" s="34"/>
      <c r="C272" s="33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>
      <c r="A273" s="8"/>
      <c r="B273" s="34"/>
      <c r="C273" s="33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>
      <c r="A274" s="8"/>
      <c r="B274" s="34"/>
      <c r="C274" s="33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>
      <c r="A275" s="8"/>
      <c r="B275" s="34"/>
      <c r="C275" s="33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>
      <c r="A276" s="8"/>
      <c r="B276" s="34"/>
      <c r="C276" s="33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>
      <c r="A277" s="8"/>
      <c r="B277" s="34"/>
      <c r="C277" s="33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>
      <c r="A278" s="8"/>
      <c r="B278" s="34"/>
      <c r="C278" s="33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>
      <c r="A279" s="8"/>
      <c r="B279" s="34"/>
      <c r="C279" s="33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>
      <c r="A280" s="8"/>
      <c r="B280" s="34"/>
      <c r="C280" s="33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>
      <c r="A281" s="8"/>
      <c r="B281" s="34"/>
      <c r="C281" s="33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>
      <c r="A282" s="8"/>
      <c r="B282" s="34"/>
      <c r="C282" s="33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>
      <c r="A283" s="8"/>
      <c r="B283" s="34"/>
      <c r="C283" s="33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>
      <c r="A284" s="8"/>
      <c r="B284" s="34"/>
      <c r="C284" s="33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>
      <c r="A285" s="8"/>
      <c r="B285" s="34"/>
      <c r="C285" s="33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>
      <c r="A286" s="8"/>
      <c r="B286" s="34"/>
      <c r="C286" s="33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>
      <c r="A287" s="8"/>
      <c r="B287" s="34"/>
      <c r="C287" s="33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>
      <c r="A288" s="8"/>
      <c r="B288" s="34"/>
      <c r="C288" s="33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>
      <c r="A289" s="8"/>
      <c r="B289" s="34"/>
      <c r="C289" s="33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>
      <c r="A290" s="8"/>
      <c r="B290" s="34"/>
      <c r="C290" s="33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>
      <c r="A291" s="8"/>
      <c r="B291" s="34"/>
      <c r="C291" s="33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>
      <c r="A292" s="8"/>
      <c r="B292" s="34"/>
      <c r="C292" s="33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>
      <c r="A293" s="8"/>
      <c r="B293" s="34"/>
      <c r="C293" s="33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>
      <c r="A294" s="8"/>
      <c r="B294" s="34"/>
      <c r="C294" s="33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>
      <c r="A295" s="8"/>
      <c r="B295" s="34"/>
      <c r="C295" s="33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>
      <c r="A296" s="8"/>
      <c r="B296" s="34"/>
      <c r="C296" s="33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>
      <c r="A297" s="8"/>
      <c r="B297" s="34"/>
      <c r="C297" s="33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>
      <c r="A298" s="8"/>
      <c r="B298" s="34"/>
      <c r="C298" s="33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>
      <c r="A299" s="8"/>
      <c r="B299" s="34"/>
      <c r="C299" s="33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>
      <c r="A300" s="8"/>
      <c r="B300" s="34"/>
      <c r="C300" s="33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>
      <c r="A301" s="8"/>
      <c r="B301" s="34"/>
      <c r="C301" s="33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>
      <c r="A302" s="8"/>
      <c r="B302" s="34"/>
      <c r="C302" s="33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>
      <c r="A303" s="8"/>
      <c r="B303" s="34"/>
      <c r="C303" s="33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>
      <c r="A304" s="8"/>
      <c r="B304" s="34"/>
      <c r="C304" s="33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>
      <c r="A305" s="8"/>
      <c r="B305" s="34"/>
      <c r="C305" s="33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>
      <c r="A306" s="8"/>
      <c r="B306" s="34"/>
      <c r="C306" s="33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>
      <c r="A307" s="8"/>
      <c r="B307" s="34"/>
      <c r="C307" s="33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>
      <c r="A308" s="8"/>
      <c r="B308" s="34"/>
      <c r="C308" s="33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>
      <c r="A309" s="8"/>
      <c r="B309" s="34"/>
      <c r="C309" s="33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>
      <c r="A310" s="8"/>
      <c r="B310" s="34"/>
      <c r="C310" s="33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>
      <c r="A311" s="8"/>
      <c r="B311" s="34"/>
      <c r="C311" s="33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>
      <c r="A312" s="8"/>
      <c r="B312" s="34"/>
      <c r="C312" s="33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>
      <c r="A313" s="8"/>
      <c r="B313" s="34"/>
      <c r="C313" s="33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>
      <c r="A314" s="8"/>
      <c r="B314" s="34"/>
      <c r="C314" s="33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>
      <c r="A315" s="8"/>
      <c r="B315" s="34"/>
      <c r="C315" s="33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>
      <c r="A316" s="8"/>
      <c r="B316" s="34"/>
      <c r="C316" s="33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>
      <c r="A317" s="8"/>
      <c r="B317" s="34"/>
      <c r="C317" s="33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>
      <c r="A318" s="8"/>
      <c r="B318" s="34"/>
      <c r="C318" s="33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>
      <c r="A319" s="8"/>
      <c r="B319" s="34"/>
      <c r="C319" s="33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>
      <c r="A320" s="8"/>
      <c r="B320" s="34"/>
      <c r="C320" s="33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>
      <c r="A321" s="8"/>
      <c r="B321" s="34"/>
      <c r="C321" s="33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>
      <c r="A322" s="8"/>
      <c r="B322" s="34"/>
      <c r="C322" s="33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>
      <c r="A323" s="8"/>
      <c r="B323" s="34"/>
      <c r="C323" s="33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>
      <c r="A324" s="8"/>
      <c r="B324" s="34"/>
      <c r="C324" s="33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>
      <c r="A325" s="8"/>
      <c r="B325" s="34"/>
      <c r="C325" s="33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>
      <c r="A326" s="8"/>
      <c r="B326" s="34"/>
      <c r="C326" s="33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>
      <c r="A327" s="8"/>
      <c r="B327" s="34"/>
      <c r="C327" s="33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>
      <c r="A328" s="8"/>
      <c r="B328" s="34"/>
      <c r="C328" s="33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>
      <c r="A329" s="8"/>
      <c r="B329" s="34"/>
      <c r="C329" s="33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>
      <c r="A330" s="8"/>
      <c r="B330" s="34"/>
      <c r="C330" s="33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>
      <c r="A331" s="8"/>
      <c r="B331" s="34"/>
      <c r="C331" s="33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>
      <c r="A332" s="8"/>
      <c r="B332" s="34"/>
      <c r="C332" s="33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>
      <c r="A333" s="8"/>
      <c r="B333" s="34"/>
      <c r="C333" s="33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>
      <c r="A334" s="8"/>
      <c r="B334" s="34"/>
      <c r="C334" s="33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>
      <c r="A335" s="8"/>
      <c r="B335" s="34"/>
      <c r="C335" s="33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>
      <c r="A336" s="8"/>
      <c r="B336" s="34"/>
      <c r="C336" s="33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>
      <c r="A337" s="8"/>
      <c r="B337" s="34"/>
      <c r="C337" s="33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>
      <c r="A338" s="8"/>
      <c r="B338" s="34"/>
      <c r="C338" s="33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>
      <c r="A339" s="8"/>
      <c r="B339" s="34"/>
      <c r="C339" s="33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>
      <c r="A340" s="8"/>
      <c r="B340" s="34"/>
      <c r="C340" s="33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>
      <c r="A341" s="8"/>
      <c r="B341" s="34"/>
      <c r="C341" s="33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>
      <c r="A342" s="8"/>
      <c r="B342" s="34"/>
      <c r="C342" s="33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>
      <c r="A343" s="8"/>
      <c r="B343" s="34"/>
      <c r="C343" s="33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>
      <c r="A344" s="8"/>
      <c r="B344" s="34"/>
      <c r="C344" s="33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>
      <c r="A345" s="8"/>
      <c r="B345" s="34"/>
      <c r="C345" s="33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>
      <c r="A346" s="8"/>
      <c r="B346" s="34"/>
      <c r="C346" s="33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>
      <c r="A347" s="8"/>
      <c r="B347" s="34"/>
      <c r="C347" s="33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>
      <c r="A348" s="8"/>
      <c r="B348" s="34"/>
      <c r="C348" s="33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>
      <c r="A349" s="8"/>
      <c r="B349" s="34"/>
      <c r="C349" s="33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>
      <c r="A350" s="8"/>
      <c r="B350" s="34"/>
      <c r="C350" s="33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>
      <c r="A351" s="8"/>
      <c r="B351" s="34"/>
      <c r="C351" s="33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>
      <c r="A352" s="8"/>
      <c r="B352" s="34"/>
      <c r="C352" s="33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>
      <c r="A353" s="8"/>
      <c r="B353" s="34"/>
      <c r="C353" s="33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>
      <c r="A354" s="8"/>
      <c r="B354" s="34"/>
      <c r="C354" s="33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>
      <c r="A355" s="8"/>
      <c r="B355" s="34"/>
      <c r="C355" s="33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>
      <c r="A356" s="8"/>
      <c r="B356" s="34"/>
      <c r="C356" s="33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>
      <c r="A357" s="8"/>
      <c r="B357" s="34"/>
      <c r="C357" s="33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>
      <c r="A358" s="8"/>
      <c r="B358" s="34"/>
      <c r="C358" s="33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>
      <c r="A359" s="8"/>
      <c r="B359" s="34"/>
      <c r="C359" s="33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>
      <c r="A360" s="8"/>
      <c r="B360" s="34"/>
      <c r="C360" s="33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>
      <c r="A361" s="8"/>
      <c r="B361" s="34"/>
      <c r="C361" s="33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>
      <c r="A362" s="8"/>
      <c r="B362" s="34"/>
      <c r="C362" s="33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>
      <c r="A363" s="8"/>
      <c r="B363" s="34"/>
      <c r="C363" s="33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>
      <c r="A364" s="8"/>
      <c r="B364" s="34"/>
      <c r="C364" s="33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>
      <c r="A365" s="8"/>
      <c r="B365" s="34"/>
      <c r="C365" s="33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>
      <c r="A366" s="8"/>
      <c r="B366" s="34"/>
      <c r="C366" s="33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>
      <c r="A367" s="8"/>
      <c r="B367" s="34"/>
      <c r="C367" s="33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>
      <c r="A368" s="8"/>
      <c r="B368" s="34"/>
      <c r="C368" s="33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>
      <c r="A369" s="8"/>
      <c r="B369" s="34"/>
      <c r="C369" s="33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>
      <c r="A370" s="8"/>
      <c r="B370" s="34"/>
      <c r="C370" s="33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>
      <c r="A371" s="8"/>
      <c r="B371" s="34"/>
      <c r="C371" s="33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>
      <c r="A372" s="8"/>
      <c r="B372" s="34"/>
      <c r="C372" s="33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>
      <c r="A373" s="8"/>
      <c r="B373" s="34"/>
      <c r="C373" s="33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>
      <c r="A374" s="8"/>
      <c r="B374" s="34"/>
      <c r="C374" s="33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>
      <c r="A375" s="8"/>
      <c r="B375" s="34"/>
      <c r="C375" s="33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>
      <c r="A376" s="8"/>
      <c r="B376" s="34"/>
      <c r="C376" s="33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>
      <c r="A377" s="8"/>
      <c r="B377" s="34"/>
      <c r="C377" s="33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>
      <c r="A378" s="8"/>
      <c r="B378" s="34"/>
      <c r="C378" s="33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>
      <c r="A379" s="8"/>
      <c r="B379" s="34"/>
      <c r="C379" s="33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>
      <c r="A380" s="8"/>
      <c r="B380" s="34"/>
      <c r="C380" s="33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>
      <c r="A381" s="8"/>
      <c r="B381" s="34"/>
      <c r="C381" s="33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>
      <c r="A382" s="8"/>
      <c r="B382" s="34"/>
      <c r="C382" s="33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>
      <c r="A383" s="8"/>
      <c r="B383" s="34"/>
      <c r="C383" s="33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>
      <c r="A384" s="8"/>
      <c r="B384" s="34"/>
      <c r="C384" s="33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>
      <c r="A385" s="8"/>
      <c r="B385" s="34"/>
      <c r="C385" s="33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>
      <c r="A386" s="8"/>
      <c r="B386" s="34"/>
      <c r="C386" s="33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>
      <c r="A387" s="8"/>
      <c r="B387" s="34"/>
      <c r="C387" s="33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>
      <c r="A388" s="8"/>
      <c r="B388" s="34"/>
      <c r="C388" s="33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>
      <c r="A389" s="8"/>
      <c r="B389" s="34"/>
      <c r="C389" s="33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>
      <c r="A390" s="8"/>
      <c r="B390" s="34"/>
      <c r="C390" s="33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>
      <c r="A391" s="8"/>
      <c r="B391" s="34"/>
      <c r="C391" s="33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>
      <c r="A392" s="8"/>
      <c r="B392" s="34"/>
      <c r="C392" s="33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>
      <c r="A393" s="8"/>
      <c r="B393" s="34"/>
      <c r="C393" s="33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>
      <c r="A394" s="8"/>
      <c r="B394" s="34"/>
      <c r="C394" s="33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>
      <c r="A395" s="8"/>
      <c r="B395" s="34"/>
      <c r="C395" s="33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>
      <c r="A396" s="8"/>
      <c r="B396" s="34"/>
      <c r="C396" s="33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>
      <c r="A397" s="8"/>
      <c r="B397" s="34"/>
      <c r="C397" s="33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>
      <c r="A398" s="8"/>
      <c r="B398" s="34"/>
      <c r="C398" s="33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>
      <c r="A399" s="8"/>
      <c r="B399" s="34"/>
      <c r="C399" s="33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>
      <c r="A400" s="8"/>
      <c r="B400" s="34"/>
      <c r="C400" s="33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>
      <c r="A401" s="8"/>
      <c r="B401" s="34"/>
      <c r="C401" s="33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>
      <c r="A402" s="8"/>
      <c r="B402" s="34"/>
      <c r="C402" s="33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>
      <c r="A403" s="8"/>
      <c r="B403" s="34"/>
      <c r="C403" s="33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>
      <c r="A404" s="8"/>
      <c r="B404" s="34"/>
      <c r="C404" s="33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>
      <c r="A405" s="8"/>
      <c r="B405" s="34"/>
      <c r="C405" s="33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>
      <c r="A406" s="8"/>
      <c r="B406" s="34"/>
      <c r="C406" s="33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>
      <c r="A407" s="8"/>
      <c r="B407" s="34"/>
      <c r="C407" s="33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>
      <c r="A408" s="8"/>
      <c r="B408" s="34"/>
      <c r="C408" s="33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>
      <c r="A409" s="8"/>
      <c r="B409" s="34"/>
      <c r="C409" s="33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>
      <c r="A410" s="8"/>
      <c r="B410" s="34"/>
      <c r="C410" s="33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>
      <c r="A411" s="8"/>
      <c r="B411" s="34"/>
      <c r="C411" s="33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>
      <c r="A412" s="8"/>
      <c r="B412" s="34"/>
      <c r="C412" s="33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>
      <c r="A413" s="8"/>
      <c r="B413" s="34"/>
      <c r="C413" s="33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>
      <c r="A414" s="8"/>
      <c r="B414" s="34"/>
      <c r="C414" s="33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>
      <c r="A415" s="8"/>
      <c r="B415" s="34"/>
      <c r="C415" s="33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>
      <c r="A416" s="8"/>
      <c r="B416" s="34"/>
      <c r="C416" s="33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>
      <c r="A417" s="8"/>
      <c r="B417" s="34"/>
      <c r="C417" s="33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>
      <c r="A418" s="8"/>
      <c r="B418" s="34"/>
      <c r="C418" s="33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>
      <c r="A419" s="8"/>
      <c r="B419" s="34"/>
      <c r="C419" s="33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>
      <c r="A420" s="8"/>
      <c r="B420" s="34"/>
      <c r="C420" s="33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>
      <c r="A421" s="8"/>
      <c r="B421" s="34"/>
      <c r="C421" s="33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>
      <c r="A422" s="8"/>
      <c r="B422" s="34"/>
      <c r="C422" s="33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>
      <c r="A423" s="8"/>
      <c r="B423" s="34"/>
      <c r="C423" s="33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>
      <c r="A424" s="8"/>
      <c r="B424" s="34"/>
      <c r="C424" s="33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>
      <c r="A425" s="8"/>
      <c r="B425" s="34"/>
      <c r="C425" s="33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>
      <c r="A426" s="8"/>
      <c r="B426" s="34"/>
      <c r="C426" s="33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>
      <c r="A427" s="8"/>
      <c r="B427" s="34"/>
      <c r="C427" s="33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>
      <c r="A428" s="8"/>
      <c r="B428" s="34"/>
      <c r="C428" s="33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>
      <c r="A429" s="8"/>
      <c r="B429" s="34"/>
      <c r="C429" s="33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>
      <c r="A430" s="8"/>
      <c r="B430" s="34"/>
      <c r="C430" s="33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>
      <c r="A431" s="8"/>
      <c r="B431" s="34"/>
      <c r="C431" s="33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>
      <c r="A432" s="8"/>
      <c r="B432" s="34"/>
      <c r="C432" s="33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>
      <c r="A433" s="8"/>
      <c r="B433" s="34"/>
      <c r="C433" s="33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>
      <c r="A434" s="8"/>
      <c r="B434" s="34"/>
      <c r="C434" s="33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>
      <c r="A435" s="8"/>
      <c r="B435" s="34"/>
      <c r="C435" s="33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>
      <c r="A436" s="8"/>
      <c r="B436" s="34"/>
      <c r="C436" s="33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>
      <c r="A437" s="8"/>
      <c r="B437" s="34"/>
      <c r="C437" s="33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>
      <c r="A438" s="8"/>
      <c r="B438" s="34"/>
      <c r="C438" s="33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>
      <c r="A439" s="8"/>
      <c r="B439" s="34"/>
      <c r="C439" s="33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>
      <c r="A440" s="8"/>
      <c r="B440" s="34"/>
      <c r="C440" s="33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>
      <c r="A441" s="8"/>
      <c r="B441" s="34"/>
      <c r="C441" s="33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>
      <c r="A442" s="8"/>
      <c r="B442" s="34"/>
      <c r="C442" s="33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>
      <c r="A443" s="8"/>
      <c r="B443" s="34"/>
      <c r="C443" s="33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>
      <c r="A444" s="8"/>
      <c r="B444" s="34"/>
      <c r="C444" s="33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>
      <c r="A445" s="8"/>
      <c r="B445" s="34"/>
      <c r="C445" s="33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>
      <c r="A446" s="8"/>
      <c r="B446" s="34"/>
      <c r="C446" s="33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>
      <c r="A447" s="8"/>
      <c r="B447" s="34"/>
      <c r="C447" s="33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>
      <c r="A448" s="8"/>
      <c r="B448" s="34"/>
      <c r="C448" s="33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>
      <c r="A449" s="8"/>
      <c r="B449" s="34"/>
      <c r="C449" s="33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>
      <c r="A450" s="8"/>
      <c r="B450" s="34"/>
      <c r="C450" s="33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>
      <c r="A451" s="8"/>
      <c r="B451" s="34"/>
      <c r="C451" s="33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>
      <c r="A452" s="8"/>
      <c r="B452" s="34"/>
      <c r="C452" s="33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>
      <c r="A453" s="8"/>
      <c r="B453" s="34"/>
      <c r="C453" s="33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>
      <c r="A454" s="8"/>
      <c r="B454" s="34"/>
      <c r="C454" s="33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>
      <c r="A455" s="8"/>
      <c r="B455" s="34"/>
      <c r="C455" s="33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>
      <c r="A456" s="8"/>
      <c r="B456" s="34"/>
      <c r="C456" s="33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>
      <c r="A457" s="8"/>
      <c r="B457" s="34"/>
      <c r="C457" s="33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>
      <c r="A458" s="8"/>
      <c r="B458" s="34"/>
      <c r="C458" s="33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>
      <c r="A459" s="8"/>
      <c r="B459" s="34"/>
      <c r="C459" s="33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>
      <c r="A460" s="8"/>
      <c r="B460" s="34"/>
      <c r="C460" s="33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>
      <c r="A461" s="8"/>
      <c r="B461" s="34"/>
      <c r="C461" s="33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>
      <c r="A462" s="8"/>
      <c r="B462" s="34"/>
      <c r="C462" s="33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>
      <c r="A463" s="8"/>
      <c r="B463" s="34"/>
      <c r="C463" s="33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>
      <c r="A464" s="8"/>
      <c r="B464" s="34"/>
      <c r="C464" s="33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>
      <c r="A465" s="8"/>
      <c r="B465" s="34"/>
      <c r="C465" s="33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>
      <c r="A466" s="8"/>
      <c r="B466" s="34"/>
      <c r="C466" s="33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>
      <c r="A467" s="8"/>
      <c r="B467" s="34"/>
      <c r="C467" s="33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>
      <c r="A468" s="8"/>
      <c r="B468" s="34"/>
      <c r="C468" s="33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>
      <c r="A469" s="8"/>
      <c r="B469" s="34"/>
      <c r="C469" s="33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>
      <c r="A470" s="8"/>
      <c r="B470" s="34"/>
      <c r="C470" s="33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>
      <c r="A471" s="8"/>
      <c r="B471" s="34"/>
      <c r="C471" s="33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>
      <c r="A472" s="8"/>
      <c r="B472" s="34"/>
      <c r="C472" s="33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>
      <c r="A473" s="8"/>
      <c r="B473" s="34"/>
      <c r="C473" s="33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>
      <c r="A474" s="8"/>
      <c r="B474" s="34"/>
      <c r="C474" s="33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>
      <c r="A475" s="8"/>
      <c r="B475" s="34"/>
      <c r="C475" s="33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>
      <c r="A476" s="8"/>
      <c r="B476" s="34"/>
      <c r="C476" s="33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>
      <c r="A477" s="8"/>
      <c r="B477" s="34"/>
      <c r="C477" s="33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>
      <c r="A478" s="8"/>
      <c r="B478" s="34"/>
      <c r="C478" s="33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>
      <c r="A479" s="8"/>
      <c r="B479" s="34"/>
      <c r="C479" s="33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>
      <c r="A480" s="8"/>
      <c r="B480" s="34"/>
      <c r="C480" s="33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>
      <c r="A481" s="8"/>
      <c r="B481" s="34"/>
      <c r="C481" s="33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>
      <c r="A482" s="8"/>
      <c r="B482" s="34"/>
      <c r="C482" s="33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>
      <c r="A483" s="8"/>
      <c r="B483" s="34"/>
      <c r="C483" s="33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>
      <c r="A484" s="8"/>
      <c r="B484" s="34"/>
      <c r="C484" s="33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>
      <c r="A485" s="8"/>
      <c r="B485" s="34"/>
      <c r="C485" s="33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>
      <c r="A486" s="8"/>
      <c r="B486" s="34"/>
      <c r="C486" s="33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>
      <c r="A487" s="8"/>
      <c r="B487" s="34"/>
      <c r="C487" s="33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>
      <c r="A488" s="8"/>
      <c r="B488" s="34"/>
      <c r="C488" s="33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>
      <c r="A489" s="8"/>
      <c r="B489" s="34"/>
      <c r="C489" s="33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>
      <c r="A490" s="8"/>
      <c r="B490" s="34"/>
      <c r="C490" s="33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>
      <c r="A491" s="8"/>
      <c r="B491" s="34"/>
      <c r="C491" s="33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>
      <c r="A492" s="8"/>
      <c r="B492" s="34"/>
      <c r="C492" s="33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>
      <c r="A493" s="8"/>
      <c r="B493" s="34"/>
      <c r="C493" s="33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>
      <c r="A494" s="8"/>
      <c r="B494" s="34"/>
      <c r="C494" s="33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>
      <c r="A495" s="8"/>
      <c r="B495" s="34"/>
      <c r="C495" s="33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>
      <c r="A496" s="8"/>
      <c r="B496" s="34"/>
      <c r="C496" s="33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>
      <c r="A497" s="8"/>
      <c r="B497" s="34"/>
      <c r="C497" s="33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>
      <c r="A498" s="8"/>
      <c r="B498" s="34"/>
      <c r="C498" s="33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>
      <c r="A499" s="8"/>
      <c r="B499" s="34"/>
      <c r="C499" s="33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>
      <c r="A500" s="8"/>
      <c r="B500" s="34"/>
      <c r="C500" s="33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>
      <c r="A501" s="8"/>
      <c r="B501" s="34"/>
      <c r="C501" s="33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>
      <c r="A502" s="8"/>
      <c r="B502" s="34"/>
      <c r="C502" s="33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>
      <c r="A503" s="8"/>
      <c r="B503" s="34"/>
      <c r="C503" s="33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>
      <c r="A504" s="8"/>
      <c r="B504" s="34"/>
      <c r="C504" s="33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>
      <c r="A505" s="8"/>
      <c r="B505" s="34"/>
      <c r="C505" s="33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>
      <c r="A506" s="8"/>
      <c r="B506" s="34"/>
      <c r="C506" s="33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>
      <c r="A507" s="8"/>
      <c r="B507" s="34"/>
      <c r="C507" s="33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>
      <c r="A508" s="8"/>
      <c r="B508" s="34"/>
      <c r="C508" s="33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>
      <c r="A509" s="8"/>
      <c r="B509" s="34"/>
      <c r="C509" s="33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>
      <c r="A510" s="8"/>
      <c r="B510" s="34"/>
      <c r="C510" s="33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>
      <c r="A511" s="8"/>
      <c r="B511" s="34"/>
      <c r="C511" s="33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>
      <c r="A512" s="8"/>
      <c r="B512" s="34"/>
      <c r="C512" s="33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>
      <c r="A513" s="8"/>
      <c r="B513" s="34"/>
      <c r="C513" s="33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>
      <c r="A514" s="8"/>
      <c r="B514" s="34"/>
      <c r="C514" s="33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>
      <c r="A515" s="8"/>
      <c r="B515" s="34"/>
      <c r="C515" s="33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>
      <c r="A516" s="8"/>
      <c r="B516" s="34"/>
      <c r="C516" s="33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>
      <c r="A517" s="8"/>
      <c r="B517" s="34"/>
      <c r="C517" s="33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>
      <c r="A518" s="8"/>
      <c r="B518" s="34"/>
      <c r="C518" s="33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>
      <c r="A519" s="8"/>
      <c r="B519" s="34"/>
      <c r="C519" s="33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>
      <c r="A520" s="8"/>
      <c r="B520" s="34"/>
      <c r="C520" s="33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>
      <c r="A521" s="8"/>
      <c r="B521" s="34"/>
      <c r="C521" s="33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>
      <c r="A522" s="8"/>
      <c r="B522" s="34"/>
      <c r="C522" s="33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>
      <c r="A523" s="8"/>
      <c r="B523" s="34"/>
      <c r="C523" s="33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>
      <c r="A524" s="8"/>
      <c r="B524" s="34"/>
      <c r="C524" s="33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>
      <c r="A525" s="8"/>
      <c r="B525" s="34"/>
      <c r="C525" s="33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>
      <c r="A526" s="8"/>
      <c r="B526" s="34"/>
      <c r="C526" s="33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>
      <c r="A527" s="8"/>
      <c r="B527" s="34"/>
      <c r="C527" s="33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>
      <c r="A528" s="8"/>
      <c r="B528" s="34"/>
      <c r="C528" s="33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>
      <c r="A529" s="8"/>
      <c r="B529" s="34"/>
      <c r="C529" s="33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>
      <c r="A530" s="8"/>
      <c r="B530" s="34"/>
      <c r="C530" s="33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>
      <c r="A531" s="8"/>
      <c r="B531" s="34"/>
      <c r="C531" s="33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>
      <c r="A532" s="8"/>
      <c r="B532" s="34"/>
      <c r="C532" s="33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>
      <c r="A533" s="8"/>
      <c r="B533" s="34"/>
      <c r="C533" s="33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>
      <c r="A534" s="8"/>
      <c r="B534" s="34"/>
      <c r="C534" s="33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>
      <c r="A535" s="8"/>
      <c r="B535" s="34"/>
      <c r="C535" s="33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>
      <c r="A536" s="8"/>
      <c r="B536" s="34"/>
      <c r="C536" s="33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>
      <c r="A537" s="8"/>
      <c r="B537" s="34"/>
      <c r="C537" s="33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>
      <c r="A538" s="8"/>
      <c r="B538" s="34"/>
      <c r="C538" s="33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>
      <c r="A539" s="8"/>
      <c r="B539" s="34"/>
      <c r="C539" s="33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>
      <c r="A540" s="8"/>
      <c r="B540" s="34"/>
      <c r="C540" s="33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>
      <c r="A541" s="8"/>
      <c r="B541" s="34"/>
      <c r="C541" s="33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>
      <c r="A542" s="8"/>
      <c r="B542" s="34"/>
      <c r="C542" s="33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>
      <c r="A543" s="8"/>
      <c r="B543" s="34"/>
      <c r="C543" s="33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>
      <c r="A544" s="8"/>
      <c r="B544" s="34"/>
      <c r="C544" s="33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>
      <c r="A545" s="8"/>
      <c r="B545" s="34"/>
      <c r="C545" s="33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>
      <c r="A546" s="8"/>
      <c r="B546" s="34"/>
      <c r="C546" s="33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>
      <c r="A547" s="8"/>
      <c r="B547" s="34"/>
      <c r="C547" s="33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>
      <c r="A548" s="8"/>
      <c r="B548" s="34"/>
      <c r="C548" s="33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>
      <c r="A549" s="8"/>
      <c r="B549" s="34"/>
      <c r="C549" s="33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>
      <c r="A550" s="8"/>
      <c r="B550" s="34"/>
      <c r="C550" s="33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>
      <c r="A551" s="8"/>
      <c r="B551" s="34"/>
      <c r="C551" s="33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>
      <c r="A552" s="8"/>
      <c r="B552" s="34"/>
      <c r="C552" s="33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>
      <c r="A553" s="8"/>
      <c r="B553" s="34"/>
      <c r="C553" s="33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>
      <c r="A554" s="8"/>
      <c r="B554" s="34"/>
      <c r="C554" s="33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>
      <c r="A555" s="8"/>
      <c r="B555" s="34"/>
      <c r="C555" s="33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>
      <c r="A556" s="8"/>
      <c r="B556" s="34"/>
      <c r="C556" s="33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>
      <c r="A557" s="8"/>
      <c r="B557" s="34"/>
      <c r="C557" s="33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>
      <c r="A558" s="8"/>
      <c r="B558" s="34"/>
      <c r="C558" s="33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>
      <c r="A559" s="8"/>
      <c r="B559" s="34"/>
      <c r="C559" s="33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>
      <c r="A560" s="8"/>
      <c r="B560" s="34"/>
      <c r="C560" s="33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>
      <c r="A561" s="8"/>
      <c r="B561" s="34"/>
      <c r="C561" s="33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>
      <c r="A562" s="8"/>
      <c r="B562" s="34"/>
      <c r="C562" s="33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>
      <c r="A563" s="8"/>
      <c r="B563" s="34"/>
      <c r="C563" s="33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>
      <c r="A564" s="8"/>
      <c r="B564" s="34"/>
      <c r="C564" s="33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>
      <c r="A565" s="8"/>
      <c r="B565" s="34"/>
      <c r="C565" s="33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>
      <c r="A566" s="8"/>
      <c r="B566" s="34"/>
      <c r="C566" s="33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>
      <c r="A567" s="8"/>
      <c r="B567" s="34"/>
      <c r="C567" s="33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>
      <c r="A568" s="8"/>
      <c r="B568" s="34"/>
      <c r="C568" s="33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>
      <c r="A569" s="8"/>
      <c r="B569" s="34"/>
      <c r="C569" s="33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>
      <c r="A570" s="8"/>
      <c r="B570" s="34"/>
      <c r="C570" s="33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>
      <c r="A571" s="8"/>
      <c r="B571" s="34"/>
      <c r="C571" s="33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>
      <c r="A572" s="8"/>
      <c r="B572" s="34"/>
      <c r="C572" s="33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>
      <c r="A573" s="8"/>
      <c r="B573" s="34"/>
      <c r="C573" s="33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>
      <c r="A574" s="8"/>
      <c r="B574" s="34"/>
      <c r="C574" s="33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>
      <c r="A575" s="8"/>
      <c r="B575" s="34"/>
      <c r="C575" s="33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>
      <c r="A576" s="8"/>
      <c r="B576" s="34"/>
      <c r="C576" s="33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>
      <c r="A577" s="8"/>
      <c r="B577" s="34"/>
      <c r="C577" s="33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>
      <c r="A578" s="8"/>
      <c r="B578" s="34"/>
      <c r="C578" s="33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>
      <c r="A579" s="8"/>
      <c r="B579" s="34"/>
      <c r="C579" s="33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>
      <c r="A580" s="8"/>
      <c r="B580" s="34"/>
      <c r="C580" s="33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>
      <c r="A581" s="8"/>
      <c r="B581" s="34"/>
      <c r="C581" s="33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>
      <c r="A582" s="8"/>
      <c r="B582" s="34"/>
      <c r="C582" s="33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>
      <c r="A583" s="8"/>
      <c r="B583" s="34"/>
      <c r="C583" s="33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>
      <c r="A584" s="8"/>
      <c r="B584" s="34"/>
      <c r="C584" s="33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>
      <c r="A585" s="8"/>
      <c r="B585" s="34"/>
      <c r="C585" s="33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>
      <c r="A586" s="8"/>
      <c r="B586" s="34"/>
      <c r="C586" s="33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>
      <c r="A587" s="8"/>
      <c r="B587" s="34"/>
      <c r="C587" s="33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>
      <c r="A588" s="8"/>
      <c r="B588" s="34"/>
      <c r="C588" s="33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>
      <c r="A589" s="8"/>
      <c r="B589" s="34"/>
      <c r="C589" s="33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>
      <c r="A590" s="8"/>
      <c r="B590" s="34"/>
      <c r="C590" s="33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>
      <c r="A591" s="8"/>
      <c r="B591" s="34"/>
      <c r="C591" s="33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>
      <c r="A592" s="8"/>
      <c r="B592" s="34"/>
      <c r="C592" s="33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>
      <c r="A593" s="8"/>
      <c r="B593" s="34"/>
      <c r="C593" s="33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>
      <c r="A594" s="8"/>
      <c r="B594" s="34"/>
      <c r="C594" s="33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>
      <c r="A595" s="8"/>
      <c r="B595" s="34"/>
      <c r="C595" s="33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>
      <c r="A596" s="8"/>
      <c r="B596" s="34"/>
      <c r="C596" s="33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>
      <c r="A597" s="8"/>
      <c r="B597" s="34"/>
      <c r="C597" s="33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>
      <c r="A598" s="8"/>
      <c r="B598" s="34"/>
      <c r="C598" s="33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>
      <c r="A599" s="8"/>
      <c r="B599" s="34"/>
      <c r="C599" s="33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>
      <c r="A600" s="8"/>
      <c r="B600" s="34"/>
      <c r="C600" s="33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>
      <c r="A601" s="8"/>
      <c r="B601" s="34"/>
      <c r="C601" s="33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>
      <c r="A602" s="8"/>
      <c r="B602" s="34"/>
      <c r="C602" s="33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>
      <c r="A603" s="8"/>
      <c r="B603" s="34"/>
      <c r="C603" s="33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>
      <c r="A604" s="8"/>
      <c r="B604" s="34"/>
      <c r="C604" s="33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>
      <c r="A605" s="8"/>
      <c r="B605" s="34"/>
      <c r="C605" s="33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>
      <c r="A606" s="8"/>
      <c r="B606" s="34"/>
      <c r="C606" s="33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>
      <c r="A607" s="8"/>
      <c r="B607" s="34"/>
      <c r="C607" s="33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>
      <c r="A608" s="8"/>
      <c r="B608" s="34"/>
      <c r="C608" s="33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>
      <c r="A609" s="8"/>
      <c r="B609" s="34"/>
      <c r="C609" s="33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>
      <c r="A610" s="8"/>
      <c r="B610" s="34"/>
      <c r="C610" s="33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>
      <c r="A611" s="8"/>
      <c r="B611" s="34"/>
      <c r="C611" s="33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>
      <c r="A612" s="8"/>
      <c r="B612" s="34"/>
      <c r="C612" s="33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>
      <c r="A613" s="8"/>
      <c r="B613" s="34"/>
      <c r="C613" s="33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>
      <c r="A614" s="8"/>
      <c r="B614" s="34"/>
      <c r="C614" s="33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>
      <c r="A615" s="8"/>
      <c r="B615" s="34"/>
      <c r="C615" s="33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>
      <c r="A616" s="8"/>
      <c r="B616" s="34"/>
      <c r="C616" s="33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>
      <c r="A617" s="8"/>
      <c r="B617" s="34"/>
      <c r="C617" s="33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>
      <c r="A618" s="8"/>
      <c r="B618" s="34"/>
      <c r="C618" s="33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>
      <c r="A619" s="8"/>
      <c r="B619" s="34"/>
      <c r="C619" s="33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>
      <c r="A620" s="8"/>
      <c r="B620" s="34"/>
      <c r="C620" s="33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>
      <c r="A621" s="8"/>
      <c r="B621" s="34"/>
      <c r="C621" s="33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>
      <c r="A622" s="8"/>
      <c r="B622" s="34"/>
      <c r="C622" s="33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>
      <c r="A623" s="8"/>
      <c r="B623" s="34"/>
      <c r="C623" s="33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>
      <c r="A624" s="8"/>
      <c r="B624" s="34"/>
      <c r="C624" s="33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>
      <c r="A625" s="8"/>
      <c r="B625" s="34"/>
      <c r="C625" s="33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>
      <c r="A626" s="8"/>
      <c r="B626" s="34"/>
      <c r="C626" s="33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>
      <c r="A627" s="8"/>
      <c r="B627" s="34"/>
      <c r="C627" s="33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>
      <c r="A628" s="8"/>
      <c r="B628" s="34"/>
      <c r="C628" s="33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>
      <c r="A629" s="8"/>
      <c r="B629" s="34"/>
      <c r="C629" s="33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>
      <c r="A630" s="8"/>
      <c r="B630" s="34"/>
      <c r="C630" s="33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>
      <c r="A631" s="8"/>
      <c r="B631" s="34"/>
      <c r="C631" s="33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>
      <c r="A632" s="8"/>
      <c r="B632" s="34"/>
      <c r="C632" s="33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>
      <c r="A633" s="8"/>
      <c r="B633" s="34"/>
      <c r="C633" s="33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>
      <c r="A634" s="8"/>
      <c r="B634" s="34"/>
      <c r="C634" s="33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>
      <c r="A635" s="8"/>
      <c r="B635" s="34"/>
      <c r="C635" s="33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>
      <c r="A636" s="8"/>
      <c r="B636" s="34"/>
      <c r="C636" s="33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>
      <c r="A637" s="8"/>
      <c r="B637" s="34"/>
      <c r="C637" s="33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>
      <c r="A638" s="8"/>
      <c r="B638" s="34"/>
      <c r="C638" s="33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>
      <c r="A639" s="8"/>
      <c r="B639" s="34"/>
      <c r="C639" s="33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>
      <c r="A640" s="8"/>
      <c r="B640" s="34"/>
      <c r="C640" s="33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>
      <c r="A641" s="8"/>
      <c r="B641" s="34"/>
      <c r="C641" s="33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>
      <c r="A642" s="8"/>
      <c r="B642" s="34"/>
      <c r="C642" s="33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>
      <c r="A643" s="8"/>
      <c r="B643" s="34"/>
      <c r="C643" s="33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>
      <c r="A644" s="8"/>
      <c r="B644" s="34"/>
      <c r="C644" s="33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>
      <c r="A645" s="8"/>
      <c r="B645" s="34"/>
      <c r="C645" s="33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>
      <c r="A646" s="8"/>
      <c r="B646" s="34"/>
      <c r="C646" s="33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>
      <c r="A647" s="8"/>
      <c r="B647" s="34"/>
      <c r="C647" s="33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>
      <c r="A648" s="8"/>
      <c r="B648" s="34"/>
      <c r="C648" s="33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>
      <c r="A649" s="8"/>
      <c r="B649" s="34"/>
      <c r="C649" s="33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>
      <c r="A650" s="8"/>
      <c r="B650" s="34"/>
      <c r="C650" s="33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>
      <c r="A651" s="8"/>
      <c r="B651" s="34"/>
      <c r="C651" s="33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>
      <c r="A652" s="8"/>
      <c r="B652" s="34"/>
      <c r="C652" s="33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>
      <c r="A653" s="8"/>
      <c r="B653" s="34"/>
      <c r="C653" s="33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>
      <c r="A654" s="8"/>
      <c r="B654" s="34"/>
      <c r="C654" s="33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>
      <c r="A655" s="8"/>
      <c r="B655" s="34"/>
      <c r="C655" s="33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>
      <c r="A656" s="8"/>
      <c r="B656" s="34"/>
      <c r="C656" s="33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>
      <c r="A657" s="8"/>
      <c r="B657" s="34"/>
      <c r="C657" s="33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>
      <c r="A658" s="8"/>
      <c r="B658" s="34"/>
      <c r="C658" s="33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>
      <c r="A659" s="8"/>
      <c r="B659" s="34"/>
      <c r="C659" s="33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>
      <c r="A660" s="8"/>
      <c r="B660" s="34"/>
      <c r="C660" s="33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>
      <c r="A661" s="8"/>
      <c r="B661" s="34"/>
      <c r="C661" s="33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>
      <c r="A662" s="8"/>
      <c r="B662" s="34"/>
      <c r="C662" s="33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>
      <c r="A663" s="8"/>
      <c r="B663" s="34"/>
      <c r="C663" s="33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>
      <c r="A664" s="8"/>
      <c r="B664" s="34"/>
      <c r="C664" s="33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>
      <c r="A665" s="8"/>
      <c r="B665" s="34"/>
      <c r="C665" s="33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>
      <c r="A666" s="8"/>
      <c r="B666" s="34"/>
      <c r="C666" s="33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>
      <c r="A667" s="8"/>
      <c r="B667" s="34"/>
      <c r="C667" s="33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>
      <c r="A668" s="8"/>
      <c r="B668" s="34"/>
      <c r="C668" s="33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>
      <c r="A669" s="8"/>
      <c r="B669" s="34"/>
      <c r="C669" s="33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>
      <c r="A670" s="8"/>
      <c r="B670" s="34"/>
      <c r="C670" s="33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>
      <c r="A671" s="8"/>
      <c r="B671" s="34"/>
      <c r="C671" s="33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>
      <c r="A672" s="8"/>
      <c r="B672" s="34"/>
      <c r="C672" s="33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>
      <c r="A673" s="8"/>
      <c r="B673" s="34"/>
      <c r="C673" s="33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>
      <c r="A674" s="8"/>
      <c r="B674" s="34"/>
      <c r="C674" s="33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>
      <c r="A675" s="8"/>
      <c r="B675" s="34"/>
      <c r="C675" s="33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>
      <c r="A676" s="8"/>
      <c r="B676" s="34"/>
      <c r="C676" s="33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>
      <c r="A677" s="8"/>
      <c r="B677" s="34"/>
      <c r="C677" s="33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>
      <c r="A678" s="8"/>
      <c r="B678" s="34"/>
      <c r="C678" s="33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>
      <c r="A679" s="8"/>
      <c r="B679" s="34"/>
      <c r="C679" s="33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>
      <c r="A680" s="8"/>
      <c r="B680" s="34"/>
      <c r="C680" s="33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>
      <c r="A681" s="8"/>
      <c r="B681" s="34"/>
      <c r="C681" s="33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>
      <c r="A682" s="8"/>
      <c r="B682" s="34"/>
      <c r="C682" s="33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>
      <c r="A683" s="8"/>
      <c r="B683" s="34"/>
      <c r="C683" s="33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>
      <c r="A684" s="8"/>
      <c r="B684" s="34"/>
      <c r="C684" s="33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>
      <c r="A685" s="8"/>
      <c r="B685" s="34"/>
      <c r="C685" s="33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>
      <c r="A686" s="8"/>
      <c r="B686" s="34"/>
      <c r="C686" s="33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>
      <c r="A687" s="8"/>
      <c r="B687" s="34"/>
      <c r="C687" s="33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>
      <c r="A688" s="8"/>
      <c r="B688" s="34"/>
      <c r="C688" s="33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>
      <c r="A689" s="8"/>
      <c r="B689" s="34"/>
      <c r="C689" s="33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>
      <c r="A690" s="8"/>
      <c r="B690" s="34"/>
      <c r="C690" s="33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>
      <c r="A691" s="8"/>
      <c r="B691" s="34"/>
      <c r="C691" s="33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>
      <c r="A692" s="8"/>
      <c r="B692" s="34"/>
      <c r="C692" s="33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>
      <c r="A693" s="8"/>
      <c r="B693" s="34"/>
      <c r="C693" s="33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>
      <c r="A694" s="8"/>
      <c r="B694" s="34"/>
      <c r="C694" s="33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>
      <c r="A695" s="8"/>
      <c r="B695" s="34"/>
      <c r="C695" s="33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>
      <c r="A696" s="8"/>
      <c r="B696" s="34"/>
      <c r="C696" s="33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>
      <c r="A697" s="8"/>
      <c r="B697" s="34"/>
      <c r="C697" s="33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>
      <c r="A698" s="8"/>
      <c r="B698" s="34"/>
      <c r="C698" s="33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>
      <c r="A699" s="8"/>
      <c r="B699" s="34"/>
      <c r="C699" s="33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>
      <c r="A700" s="8"/>
      <c r="B700" s="34"/>
      <c r="C700" s="33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>
      <c r="A701" s="8"/>
      <c r="B701" s="34"/>
      <c r="C701" s="33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>
      <c r="A702" s="8"/>
      <c r="B702" s="34"/>
      <c r="C702" s="33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>
      <c r="A703" s="8"/>
      <c r="B703" s="34"/>
      <c r="C703" s="33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>
      <c r="A704" s="8"/>
      <c r="B704" s="34"/>
      <c r="C704" s="33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>
      <c r="A705" s="8"/>
      <c r="B705" s="34"/>
      <c r="C705" s="33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>
      <c r="A706" s="8"/>
      <c r="B706" s="34"/>
      <c r="C706" s="33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>
      <c r="A707" s="8"/>
      <c r="B707" s="34"/>
      <c r="C707" s="33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>
      <c r="A708" s="8"/>
      <c r="B708" s="34"/>
      <c r="C708" s="33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>
      <c r="A709" s="8"/>
      <c r="B709" s="34"/>
      <c r="C709" s="33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>
      <c r="A710" s="8"/>
      <c r="B710" s="34"/>
      <c r="C710" s="33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>
      <c r="A711" s="8"/>
      <c r="B711" s="34"/>
      <c r="C711" s="33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>
      <c r="A712" s="8"/>
      <c r="B712" s="34"/>
      <c r="C712" s="33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>
      <c r="A713" s="8"/>
      <c r="B713" s="34"/>
      <c r="C713" s="33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>
      <c r="A714" s="8"/>
      <c r="B714" s="34"/>
      <c r="C714" s="33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>
      <c r="A715" s="8"/>
      <c r="B715" s="34"/>
      <c r="C715" s="33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>
      <c r="A716" s="8"/>
      <c r="B716" s="34"/>
      <c r="C716" s="33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>
      <c r="A717" s="8"/>
      <c r="B717" s="34"/>
      <c r="C717" s="33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>
      <c r="A718" s="8"/>
      <c r="B718" s="34"/>
      <c r="C718" s="33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>
      <c r="A719" s="8"/>
      <c r="B719" s="34"/>
      <c r="C719" s="33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>
      <c r="A720" s="8"/>
      <c r="B720" s="34"/>
      <c r="C720" s="33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>
      <c r="A721" s="8"/>
      <c r="B721" s="34"/>
      <c r="C721" s="33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>
      <c r="A722" s="8"/>
      <c r="B722" s="34"/>
      <c r="C722" s="33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>
      <c r="A723" s="8"/>
      <c r="B723" s="34"/>
      <c r="C723" s="33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>
      <c r="A724" s="8"/>
      <c r="B724" s="34"/>
      <c r="C724" s="33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>
      <c r="A725" s="8"/>
      <c r="B725" s="34"/>
      <c r="C725" s="33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>
      <c r="A726" s="8"/>
      <c r="B726" s="34"/>
      <c r="C726" s="33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>
      <c r="A727" s="8"/>
      <c r="B727" s="34"/>
      <c r="C727" s="33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>
      <c r="A728" s="8"/>
      <c r="B728" s="34"/>
      <c r="C728" s="33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>
      <c r="A729" s="8"/>
      <c r="B729" s="34"/>
      <c r="C729" s="33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>
      <c r="A730" s="8"/>
      <c r="B730" s="34"/>
      <c r="C730" s="33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>
      <c r="A731" s="8"/>
      <c r="B731" s="34"/>
      <c r="C731" s="33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>
      <c r="A732" s="8"/>
      <c r="B732" s="34"/>
      <c r="C732" s="33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>
      <c r="A733" s="8"/>
      <c r="B733" s="34"/>
      <c r="C733" s="33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>
      <c r="A734" s="8"/>
      <c r="B734" s="34"/>
      <c r="C734" s="33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>
      <c r="A735" s="8"/>
      <c r="B735" s="34"/>
      <c r="C735" s="33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>
      <c r="A736" s="8"/>
      <c r="B736" s="34"/>
      <c r="C736" s="33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>
      <c r="A737" s="8"/>
      <c r="B737" s="34"/>
      <c r="C737" s="33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>
      <c r="A738" s="8"/>
      <c r="B738" s="34"/>
      <c r="C738" s="33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>
      <c r="A739" s="8"/>
      <c r="B739" s="34"/>
      <c r="C739" s="33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>
      <c r="A740" s="8"/>
      <c r="B740" s="34"/>
      <c r="C740" s="33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>
      <c r="A741" s="8"/>
      <c r="B741" s="34"/>
      <c r="C741" s="33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>
      <c r="A742" s="8"/>
      <c r="B742" s="34"/>
      <c r="C742" s="33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>
      <c r="A743" s="8"/>
      <c r="B743" s="34"/>
      <c r="C743" s="33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>
      <c r="A744" s="8"/>
      <c r="B744" s="34"/>
      <c r="C744" s="33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>
      <c r="A745" s="8"/>
      <c r="B745" s="34"/>
      <c r="C745" s="33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>
      <c r="A746" s="8"/>
      <c r="B746" s="34"/>
      <c r="C746" s="33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>
      <c r="A747" s="8"/>
      <c r="B747" s="34"/>
      <c r="C747" s="33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>
      <c r="A748" s="8"/>
      <c r="B748" s="34"/>
      <c r="C748" s="33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>
      <c r="A749" s="8"/>
      <c r="B749" s="34"/>
      <c r="C749" s="33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>
      <c r="A750" s="8"/>
      <c r="B750" s="34"/>
      <c r="C750" s="33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>
      <c r="A751" s="8"/>
      <c r="B751" s="34"/>
      <c r="C751" s="33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>
      <c r="A752" s="8"/>
      <c r="B752" s="34"/>
      <c r="C752" s="33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>
      <c r="A753" s="8"/>
      <c r="B753" s="34"/>
      <c r="C753" s="33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>
      <c r="A754" s="8"/>
      <c r="B754" s="34"/>
      <c r="C754" s="33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>
      <c r="A755" s="8"/>
      <c r="B755" s="34"/>
      <c r="C755" s="33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>
      <c r="A756" s="8"/>
      <c r="B756" s="34"/>
      <c r="C756" s="33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>
      <c r="A757" s="8"/>
      <c r="B757" s="34"/>
      <c r="C757" s="33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>
      <c r="A758" s="8"/>
      <c r="B758" s="34"/>
      <c r="C758" s="33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>
      <c r="A759" s="8"/>
      <c r="B759" s="34"/>
      <c r="C759" s="33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>
      <c r="A760" s="8"/>
      <c r="B760" s="34"/>
      <c r="C760" s="33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>
      <c r="A761" s="8"/>
      <c r="B761" s="34"/>
      <c r="C761" s="33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>
      <c r="A762" s="8"/>
      <c r="B762" s="34"/>
      <c r="C762" s="33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>
      <c r="A763" s="8"/>
      <c r="B763" s="34"/>
      <c r="C763" s="33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>
      <c r="A764" s="8"/>
      <c r="B764" s="34"/>
      <c r="C764" s="33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>
      <c r="A765" s="8"/>
      <c r="B765" s="34"/>
      <c r="C765" s="33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>
      <c r="A766" s="8"/>
      <c r="B766" s="34"/>
      <c r="C766" s="33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>
      <c r="A767" s="8"/>
      <c r="B767" s="34"/>
      <c r="C767" s="33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>
      <c r="A768" s="8"/>
      <c r="B768" s="34"/>
      <c r="C768" s="33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>
      <c r="A769" s="8"/>
      <c r="B769" s="34"/>
      <c r="C769" s="33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>
      <c r="A770" s="8"/>
      <c r="B770" s="34"/>
      <c r="C770" s="33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>
      <c r="A771" s="8"/>
      <c r="B771" s="34"/>
      <c r="C771" s="33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>
      <c r="A772" s="8"/>
      <c r="B772" s="34"/>
      <c r="C772" s="33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>
      <c r="A773" s="8"/>
      <c r="B773" s="34"/>
      <c r="C773" s="33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>
      <c r="A774" s="8"/>
      <c r="B774" s="34"/>
      <c r="C774" s="33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>
      <c r="A775" s="8"/>
      <c r="B775" s="34"/>
      <c r="C775" s="33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>
      <c r="A776" s="8"/>
      <c r="B776" s="34"/>
      <c r="C776" s="33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>
      <c r="A777" s="8"/>
      <c r="B777" s="34"/>
      <c r="C777" s="33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>
      <c r="A778" s="8"/>
      <c r="B778" s="34"/>
      <c r="C778" s="33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>
      <c r="A779" s="8"/>
      <c r="B779" s="34"/>
      <c r="C779" s="33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>
      <c r="A780" s="8"/>
      <c r="B780" s="34"/>
      <c r="C780" s="33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>
      <c r="A781" s="8"/>
      <c r="B781" s="34"/>
      <c r="C781" s="33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>
      <c r="A782" s="8"/>
      <c r="B782" s="34"/>
      <c r="C782" s="33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>
      <c r="A783" s="8"/>
      <c r="B783" s="34"/>
      <c r="C783" s="33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>
      <c r="A784" s="8"/>
      <c r="B784" s="34"/>
      <c r="C784" s="33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>
      <c r="A785" s="8"/>
      <c r="B785" s="34"/>
      <c r="C785" s="33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>
      <c r="A786" s="8"/>
      <c r="B786" s="34"/>
      <c r="C786" s="33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>
      <c r="A787" s="8"/>
      <c r="B787" s="34"/>
      <c r="C787" s="33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>
      <c r="A788" s="8"/>
      <c r="B788" s="34"/>
      <c r="C788" s="33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>
      <c r="A789" s="8"/>
      <c r="B789" s="34"/>
      <c r="C789" s="33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>
      <c r="A790" s="8"/>
      <c r="B790" s="34"/>
      <c r="C790" s="33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>
      <c r="A791" s="8"/>
      <c r="B791" s="34"/>
      <c r="C791" s="33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>
      <c r="A792" s="8"/>
      <c r="B792" s="34"/>
      <c r="C792" s="33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>
      <c r="A793" s="8"/>
      <c r="B793" s="34"/>
      <c r="C793" s="33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>
      <c r="A794" s="8"/>
      <c r="B794" s="34"/>
      <c r="C794" s="33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>
      <c r="A795" s="8"/>
      <c r="B795" s="34"/>
      <c r="C795" s="33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>
      <c r="A796" s="8"/>
      <c r="B796" s="34"/>
      <c r="C796" s="33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>
      <c r="A797" s="8"/>
      <c r="B797" s="34"/>
      <c r="C797" s="33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>
      <c r="A798" s="8"/>
      <c r="B798" s="34"/>
      <c r="C798" s="33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>
      <c r="A799" s="8"/>
      <c r="B799" s="34"/>
      <c r="C799" s="33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>
      <c r="A800" s="8"/>
      <c r="B800" s="34"/>
      <c r="C800" s="33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>
      <c r="A801" s="8"/>
      <c r="B801" s="34"/>
      <c r="C801" s="33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>
      <c r="A802" s="8"/>
      <c r="B802" s="34"/>
      <c r="C802" s="33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>
      <c r="A803" s="8"/>
      <c r="B803" s="34"/>
      <c r="C803" s="33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>
      <c r="A804" s="8"/>
      <c r="B804" s="34"/>
      <c r="C804" s="33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>
      <c r="A805" s="8"/>
      <c r="B805" s="34"/>
      <c r="C805" s="33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>
      <c r="A806" s="8"/>
      <c r="B806" s="34"/>
      <c r="C806" s="33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>
      <c r="A807" s="8"/>
      <c r="B807" s="34"/>
      <c r="C807" s="33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>
      <c r="A808" s="8"/>
      <c r="B808" s="34"/>
      <c r="C808" s="33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>
      <c r="A809" s="8"/>
      <c r="B809" s="34"/>
      <c r="C809" s="33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>
      <c r="A810" s="8"/>
      <c r="B810" s="34"/>
      <c r="C810" s="33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>
      <c r="A811" s="8"/>
      <c r="B811" s="34"/>
      <c r="C811" s="33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>
      <c r="A812" s="8"/>
      <c r="B812" s="34"/>
      <c r="C812" s="33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>
      <c r="A813" s="8"/>
      <c r="B813" s="34"/>
      <c r="C813" s="33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>
      <c r="A814" s="8"/>
      <c r="B814" s="34"/>
      <c r="C814" s="33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>
      <c r="A815" s="8"/>
      <c r="B815" s="34"/>
      <c r="C815" s="33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>
      <c r="A816" s="8"/>
      <c r="B816" s="34"/>
      <c r="C816" s="33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>
      <c r="A817" s="8"/>
      <c r="B817" s="34"/>
      <c r="C817" s="33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>
      <c r="A818" s="8"/>
      <c r="B818" s="34"/>
      <c r="C818" s="33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>
      <c r="A819" s="8"/>
      <c r="B819" s="34"/>
      <c r="C819" s="33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>
      <c r="A820" s="8"/>
      <c r="B820" s="34"/>
      <c r="C820" s="33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>
      <c r="A821" s="8"/>
      <c r="B821" s="34"/>
      <c r="C821" s="33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>
      <c r="A822" s="8"/>
      <c r="B822" s="34"/>
      <c r="C822" s="33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>
      <c r="A823" s="8"/>
      <c r="B823" s="34"/>
      <c r="C823" s="33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>
      <c r="A824" s="8"/>
      <c r="B824" s="34"/>
      <c r="C824" s="33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>
      <c r="A825" s="8"/>
      <c r="B825" s="34"/>
      <c r="C825" s="33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>
      <c r="A826" s="8"/>
      <c r="B826" s="34"/>
      <c r="C826" s="33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>
      <c r="A827" s="8"/>
      <c r="B827" s="34"/>
      <c r="C827" s="33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>
      <c r="A828" s="8"/>
      <c r="B828" s="34"/>
      <c r="C828" s="33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>
      <c r="A829" s="8"/>
      <c r="B829" s="34"/>
      <c r="C829" s="33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>
      <c r="A830" s="8"/>
      <c r="B830" s="34"/>
      <c r="C830" s="33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>
      <c r="A831" s="8"/>
      <c r="B831" s="34"/>
      <c r="C831" s="33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>
      <c r="A832" s="8"/>
      <c r="B832" s="34"/>
      <c r="C832" s="33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>
      <c r="A833" s="8"/>
      <c r="B833" s="34"/>
      <c r="C833" s="33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>
      <c r="A834" s="8"/>
      <c r="B834" s="34"/>
      <c r="C834" s="33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>
      <c r="A835" s="8"/>
      <c r="B835" s="34"/>
      <c r="C835" s="33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>
      <c r="A836" s="8"/>
      <c r="B836" s="34"/>
      <c r="C836" s="33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>
      <c r="A837" s="8"/>
      <c r="B837" s="34"/>
      <c r="C837" s="33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>
      <c r="A838" s="8"/>
      <c r="B838" s="34"/>
      <c r="C838" s="33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>
      <c r="A839" s="8"/>
      <c r="B839" s="34"/>
      <c r="C839" s="33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>
      <c r="A840" s="8"/>
      <c r="B840" s="34"/>
      <c r="C840" s="33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>
      <c r="A841" s="8"/>
      <c r="B841" s="34"/>
      <c r="C841" s="33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>
      <c r="A842" s="8"/>
      <c r="B842" s="34"/>
      <c r="C842" s="33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>
      <c r="A843" s="8"/>
      <c r="B843" s="34"/>
      <c r="C843" s="33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>
      <c r="A844" s="8"/>
      <c r="B844" s="34"/>
      <c r="C844" s="33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>
      <c r="A845" s="8"/>
      <c r="B845" s="34"/>
      <c r="C845" s="33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>
      <c r="A846" s="8"/>
      <c r="B846" s="34"/>
      <c r="C846" s="33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>
      <c r="A847" s="8"/>
      <c r="B847" s="34"/>
      <c r="C847" s="33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>
      <c r="A848" s="8"/>
      <c r="B848" s="34"/>
      <c r="C848" s="33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>
      <c r="A849" s="8"/>
      <c r="B849" s="34"/>
      <c r="C849" s="33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>
      <c r="A850" s="8"/>
      <c r="B850" s="34"/>
      <c r="C850" s="33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>
      <c r="A851" s="8"/>
      <c r="B851" s="34"/>
      <c r="C851" s="33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>
      <c r="A852" s="8"/>
      <c r="B852" s="34"/>
      <c r="C852" s="33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>
      <c r="A853" s="8"/>
      <c r="B853" s="34"/>
      <c r="C853" s="33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>
      <c r="A854" s="8"/>
      <c r="B854" s="34"/>
      <c r="C854" s="33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>
      <c r="A855" s="8"/>
      <c r="B855" s="34"/>
      <c r="C855" s="33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>
      <c r="A856" s="8"/>
      <c r="B856" s="34"/>
      <c r="C856" s="33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>
      <c r="A857" s="8"/>
      <c r="B857" s="34"/>
      <c r="C857" s="33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>
      <c r="A858" s="8"/>
      <c r="B858" s="34"/>
      <c r="C858" s="33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>
      <c r="A859" s="8"/>
      <c r="B859" s="34"/>
      <c r="C859" s="33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>
      <c r="A860" s="8"/>
      <c r="B860" s="34"/>
      <c r="C860" s="33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>
      <c r="A861" s="8"/>
      <c r="B861" s="34"/>
      <c r="C861" s="33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>
      <c r="A862" s="8"/>
      <c r="B862" s="34"/>
      <c r="C862" s="33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>
      <c r="A863" s="8"/>
      <c r="B863" s="34"/>
      <c r="C863" s="33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>
      <c r="A864" s="8"/>
      <c r="B864" s="34"/>
      <c r="C864" s="33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>
      <c r="A865" s="8"/>
      <c r="B865" s="34"/>
      <c r="C865" s="33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>
      <c r="A866" s="8"/>
      <c r="B866" s="34"/>
      <c r="C866" s="33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>
      <c r="A867" s="8"/>
      <c r="B867" s="34"/>
      <c r="C867" s="33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>
      <c r="A868" s="8"/>
      <c r="B868" s="34"/>
      <c r="C868" s="33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>
      <c r="A869" s="8"/>
      <c r="B869" s="34"/>
      <c r="C869" s="33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>
      <c r="A870" s="8"/>
      <c r="B870" s="34"/>
      <c r="C870" s="33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>
      <c r="A871" s="8"/>
      <c r="B871" s="34"/>
      <c r="C871" s="33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>
      <c r="A872" s="8"/>
      <c r="B872" s="34"/>
      <c r="C872" s="33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>
      <c r="A873" s="8"/>
      <c r="B873" s="34"/>
      <c r="C873" s="33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>
      <c r="A874" s="8"/>
      <c r="B874" s="34"/>
      <c r="C874" s="33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>
      <c r="A875" s="8"/>
      <c r="B875" s="34"/>
      <c r="C875" s="33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>
      <c r="A876" s="8"/>
      <c r="B876" s="34"/>
      <c r="C876" s="33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>
      <c r="A877" s="8"/>
      <c r="B877" s="34"/>
      <c r="C877" s="33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>
      <c r="A878" s="8"/>
      <c r="B878" s="34"/>
      <c r="C878" s="33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>
      <c r="A879" s="8"/>
      <c r="B879" s="34"/>
      <c r="C879" s="33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>
      <c r="A880" s="8"/>
      <c r="B880" s="34"/>
      <c r="C880" s="33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>
      <c r="A881" s="8"/>
      <c r="B881" s="34"/>
      <c r="C881" s="33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>
      <c r="A882" s="8"/>
      <c r="B882" s="34"/>
      <c r="C882" s="33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>
      <c r="A883" s="8"/>
      <c r="B883" s="34"/>
      <c r="C883" s="33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>
      <c r="A884" s="8"/>
      <c r="B884" s="34"/>
      <c r="C884" s="33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>
      <c r="A885" s="8"/>
      <c r="B885" s="34"/>
      <c r="C885" s="33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>
      <c r="A886" s="8"/>
      <c r="B886" s="34"/>
      <c r="C886" s="33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>
      <c r="A887" s="8"/>
      <c r="B887" s="34"/>
      <c r="C887" s="33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>
      <c r="A888" s="8"/>
      <c r="B888" s="34"/>
      <c r="C888" s="33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>
      <c r="A889" s="8"/>
      <c r="B889" s="34"/>
      <c r="C889" s="33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>
      <c r="A890" s="8"/>
      <c r="B890" s="34"/>
      <c r="C890" s="33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>
      <c r="A891" s="8"/>
      <c r="B891" s="34"/>
      <c r="C891" s="33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>
      <c r="A892" s="8"/>
      <c r="B892" s="34"/>
      <c r="C892" s="33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>
      <c r="A893" s="8"/>
      <c r="B893" s="34"/>
      <c r="C893" s="33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>
      <c r="A894" s="8"/>
      <c r="B894" s="34"/>
      <c r="C894" s="33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>
      <c r="A895" s="8"/>
      <c r="B895" s="34"/>
      <c r="C895" s="33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>
      <c r="A896" s="8"/>
      <c r="B896" s="34"/>
      <c r="C896" s="33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>
      <c r="A897" s="8"/>
      <c r="B897" s="34"/>
      <c r="C897" s="33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>
      <c r="A898" s="8"/>
      <c r="B898" s="34"/>
      <c r="C898" s="33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>
      <c r="A899" s="8"/>
      <c r="B899" s="34"/>
      <c r="C899" s="33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>
      <c r="A900" s="8"/>
      <c r="B900" s="34"/>
      <c r="C900" s="33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>
      <c r="A901" s="8"/>
      <c r="B901" s="34"/>
      <c r="C901" s="33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>
      <c r="A902" s="8"/>
      <c r="B902" s="34"/>
      <c r="C902" s="33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>
      <c r="A903" s="8"/>
      <c r="B903" s="34"/>
      <c r="C903" s="33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>
      <c r="A904" s="8"/>
      <c r="B904" s="34"/>
      <c r="C904" s="33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>
      <c r="A905" s="8"/>
      <c r="B905" s="34"/>
      <c r="C905" s="33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>
      <c r="A906" s="8"/>
      <c r="B906" s="34"/>
      <c r="C906" s="33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>
      <c r="A907" s="8"/>
      <c r="B907" s="34"/>
      <c r="C907" s="33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>
      <c r="A908" s="8"/>
      <c r="B908" s="34"/>
      <c r="C908" s="33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>
      <c r="A909" s="8"/>
      <c r="B909" s="34"/>
      <c r="C909" s="33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>
      <c r="A910" s="8"/>
      <c r="B910" s="34"/>
      <c r="C910" s="33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>
      <c r="A911" s="8"/>
      <c r="B911" s="34"/>
      <c r="C911" s="33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>
      <c r="A912" s="8"/>
      <c r="B912" s="34"/>
      <c r="C912" s="33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>
      <c r="A913" s="8"/>
      <c r="B913" s="34"/>
      <c r="C913" s="33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>
      <c r="A914" s="8"/>
      <c r="B914" s="34"/>
      <c r="C914" s="33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>
      <c r="A915" s="8"/>
      <c r="B915" s="34"/>
      <c r="C915" s="33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>
      <c r="A916" s="8"/>
      <c r="B916" s="34"/>
      <c r="C916" s="33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>
      <c r="A917" s="8"/>
      <c r="B917" s="34"/>
      <c r="C917" s="33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>
      <c r="A918" s="8"/>
      <c r="B918" s="34"/>
      <c r="C918" s="33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>
      <c r="A919" s="8"/>
      <c r="B919" s="34"/>
      <c r="C919" s="33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>
      <c r="A920" s="8"/>
      <c r="B920" s="34"/>
      <c r="C920" s="33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>
      <c r="A921" s="8"/>
      <c r="B921" s="34"/>
      <c r="C921" s="33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>
      <c r="A922" s="8"/>
      <c r="B922" s="34"/>
      <c r="C922" s="33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>
      <c r="A923" s="8"/>
      <c r="B923" s="34"/>
      <c r="C923" s="33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>
      <c r="A924" s="8"/>
      <c r="B924" s="34"/>
      <c r="C924" s="33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>
      <c r="A925" s="8"/>
      <c r="B925" s="34"/>
      <c r="C925" s="33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>
      <c r="A926" s="8"/>
      <c r="B926" s="34"/>
      <c r="C926" s="33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>
      <c r="A927" s="8"/>
      <c r="B927" s="34"/>
      <c r="C927" s="33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>
      <c r="A928" s="8"/>
      <c r="B928" s="34"/>
      <c r="C928" s="33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>
      <c r="A929" s="8"/>
      <c r="B929" s="34"/>
      <c r="C929" s="33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>
      <c r="A930" s="8"/>
      <c r="B930" s="34"/>
      <c r="C930" s="33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>
      <c r="A931" s="8"/>
      <c r="B931" s="34"/>
      <c r="C931" s="33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>
      <c r="A932" s="8"/>
      <c r="B932" s="34"/>
      <c r="C932" s="33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>
      <c r="A933" s="8"/>
      <c r="B933" s="34"/>
      <c r="C933" s="33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>
      <c r="A934" s="8"/>
      <c r="B934" s="34"/>
      <c r="C934" s="33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>
      <c r="A935" s="8"/>
      <c r="B935" s="34"/>
      <c r="C935" s="33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>
      <c r="A936" s="8"/>
      <c r="B936" s="34"/>
      <c r="C936" s="33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>
      <c r="A937" s="8"/>
      <c r="B937" s="34"/>
      <c r="C937" s="33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>
      <c r="A938" s="8"/>
      <c r="B938" s="34"/>
      <c r="C938" s="33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>
      <c r="A939" s="8"/>
      <c r="B939" s="34"/>
      <c r="C939" s="33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>
      <c r="A940" s="8"/>
      <c r="B940" s="34"/>
      <c r="C940" s="33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>
      <c r="A941" s="8"/>
      <c r="B941" s="34"/>
      <c r="C941" s="33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>
      <c r="A942" s="8"/>
      <c r="B942" s="34"/>
      <c r="C942" s="33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>
      <c r="A943" s="8"/>
      <c r="B943" s="34"/>
      <c r="C943" s="33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>
      <c r="A944" s="8"/>
      <c r="B944" s="34"/>
      <c r="C944" s="33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>
      <c r="A945" s="8"/>
      <c r="B945" s="34"/>
      <c r="C945" s="33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>
      <c r="A946" s="8"/>
      <c r="B946" s="34"/>
      <c r="C946" s="33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>
      <c r="A947" s="8"/>
      <c r="B947" s="34"/>
      <c r="C947" s="33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>
      <c r="A948" s="8"/>
      <c r="B948" s="34"/>
      <c r="C948" s="33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>
      <c r="A949" s="8"/>
      <c r="B949" s="34"/>
      <c r="C949" s="33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>
      <c r="A950" s="8"/>
      <c r="B950" s="34"/>
      <c r="C950" s="33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>
      <c r="A951" s="8"/>
      <c r="B951" s="34"/>
      <c r="C951" s="33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>
      <c r="A952" s="8"/>
      <c r="B952" s="34"/>
      <c r="C952" s="33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>
      <c r="A953" s="8"/>
      <c r="B953" s="34"/>
      <c r="C953" s="33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>
      <c r="A954" s="8"/>
      <c r="B954" s="34"/>
      <c r="C954" s="33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>
      <c r="A955" s="8"/>
      <c r="B955" s="34"/>
      <c r="C955" s="33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>
      <c r="A956" s="8"/>
      <c r="B956" s="34"/>
      <c r="C956" s="33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>
      <c r="A957" s="8"/>
      <c r="B957" s="34"/>
      <c r="C957" s="33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>
      <c r="A958" s="8"/>
      <c r="B958" s="34"/>
      <c r="C958" s="33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>
      <c r="A959" s="8"/>
      <c r="B959" s="34"/>
      <c r="C959" s="33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>
      <c r="A960" s="8"/>
      <c r="B960" s="34"/>
      <c r="C960" s="33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>
      <c r="A961" s="8"/>
      <c r="B961" s="34"/>
      <c r="C961" s="33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>
      <c r="A962" s="8"/>
      <c r="B962" s="34"/>
      <c r="C962" s="33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>
      <c r="A963" s="8"/>
      <c r="B963" s="34"/>
      <c r="C963" s="33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>
      <c r="A964" s="8"/>
      <c r="B964" s="34"/>
      <c r="C964" s="33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>
      <c r="A965" s="8"/>
      <c r="B965" s="34"/>
      <c r="C965" s="33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>
      <c r="A966" s="8"/>
      <c r="B966" s="34"/>
      <c r="C966" s="33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>
      <c r="A967" s="8"/>
      <c r="B967" s="34"/>
      <c r="C967" s="33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>
      <c r="A968" s="8"/>
      <c r="B968" s="34"/>
      <c r="C968" s="33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>
      <c r="A969" s="8"/>
      <c r="B969" s="34"/>
      <c r="C969" s="33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>
      <c r="A970" s="8"/>
      <c r="B970" s="34"/>
      <c r="C970" s="33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>
      <c r="A971" s="8"/>
      <c r="B971" s="34"/>
      <c r="C971" s="33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>
      <c r="A972" s="8"/>
      <c r="B972" s="34"/>
      <c r="C972" s="33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>
      <c r="A973" s="8"/>
      <c r="B973" s="34"/>
      <c r="C973" s="33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>
      <c r="A974" s="8"/>
      <c r="B974" s="34"/>
      <c r="C974" s="33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>
      <c r="A975" s="8"/>
      <c r="B975" s="34"/>
      <c r="C975" s="33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>
      <c r="A976" s="8"/>
      <c r="B976" s="34"/>
      <c r="C976" s="33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>
      <c r="A977" s="8"/>
      <c r="B977" s="34"/>
      <c r="C977" s="33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>
      <c r="A978" s="8"/>
      <c r="B978" s="34"/>
      <c r="C978" s="33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>
      <c r="A979" s="8"/>
      <c r="B979" s="34"/>
      <c r="C979" s="33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>
      <c r="A980" s="8"/>
      <c r="B980" s="34"/>
      <c r="C980" s="33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>
      <c r="A981" s="8"/>
      <c r="B981" s="34"/>
      <c r="C981" s="33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>
      <c r="A982" s="8"/>
      <c r="B982" s="34"/>
      <c r="C982" s="33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>
      <c r="A983" s="8"/>
      <c r="B983" s="34"/>
      <c r="C983" s="33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>
      <c r="A984" s="8"/>
      <c r="B984" s="34"/>
      <c r="C984" s="33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>
      <c r="A985" s="8"/>
      <c r="B985" s="34"/>
      <c r="C985" s="33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>
      <c r="A986" s="8"/>
      <c r="B986" s="34"/>
      <c r="C986" s="33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>
      <c r="A987" s="8"/>
      <c r="B987" s="34"/>
      <c r="C987" s="33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>
      <c r="A988" s="8"/>
      <c r="B988" s="34"/>
      <c r="C988" s="33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>
      <c r="A989" s="8"/>
      <c r="B989" s="34"/>
      <c r="C989" s="33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>
      <c r="A990" s="8"/>
      <c r="B990" s="34"/>
      <c r="C990" s="33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>
      <c r="A991" s="8"/>
      <c r="B991" s="34"/>
      <c r="C991" s="33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>
      <c r="A992" s="8"/>
      <c r="B992" s="34"/>
      <c r="C992" s="33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>
      <c r="A993" s="8"/>
      <c r="B993" s="34"/>
      <c r="C993" s="33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>
      <c r="A994" s="8"/>
      <c r="B994" s="34"/>
      <c r="C994" s="33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>
      <c r="A995" s="8"/>
      <c r="B995" s="34"/>
      <c r="C995" s="33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>
      <c r="A996" s="8"/>
      <c r="B996" s="34"/>
      <c r="C996" s="33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>
      <c r="A997" s="8"/>
      <c r="B997" s="34"/>
      <c r="C997" s="33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>
      <c r="A998" s="8"/>
      <c r="B998" s="34"/>
      <c r="C998" s="33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>
      <c r="A999" s="8"/>
      <c r="B999" s="34"/>
      <c r="C999" s="33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>
      <c r="A1000" s="8"/>
      <c r="B1000" s="34"/>
      <c r="C1000" s="33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>
      <c r="A1001" s="8"/>
      <c r="B1001" s="34"/>
      <c r="C1001" s="33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  <row r="1002">
      <c r="A1002" s="8"/>
      <c r="B1002" s="34"/>
      <c r="C1002" s="33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>
      <c r="A1003" s="8"/>
      <c r="B1003" s="34"/>
      <c r="C1003" s="33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</row>
    <row r="1004">
      <c r="A1004" s="8"/>
      <c r="B1004" s="34"/>
      <c r="C1004" s="33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>
      <c r="A1005" s="8"/>
      <c r="B1005" s="34"/>
      <c r="C1005" s="33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</row>
    <row r="1006">
      <c r="A1006" s="8"/>
      <c r="B1006" s="34"/>
      <c r="C1006" s="33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>
      <c r="A1007" s="8"/>
      <c r="B1007" s="34"/>
      <c r="C1007" s="33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</row>
    <row r="1008">
      <c r="A1008" s="8"/>
      <c r="B1008" s="34"/>
      <c r="C1008" s="33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>
      <c r="A1009" s="8"/>
      <c r="B1009" s="34"/>
      <c r="C1009" s="33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</row>
    <row r="1010">
      <c r="A1010" s="8"/>
      <c r="B1010" s="34"/>
      <c r="C1010" s="33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</row>
    <row r="1011">
      <c r="A1011" s="8"/>
      <c r="B1011" s="34"/>
      <c r="C1011" s="33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</row>
    <row r="1012">
      <c r="A1012" s="8"/>
      <c r="B1012" s="34"/>
      <c r="C1012" s="33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</row>
    <row r="1013">
      <c r="A1013" s="8"/>
      <c r="B1013" s="34"/>
      <c r="C1013" s="33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</row>
    <row r="1014">
      <c r="A1014" s="8"/>
      <c r="B1014" s="34"/>
      <c r="C1014" s="33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</row>
    <row r="1015">
      <c r="A1015" s="8"/>
      <c r="B1015" s="34"/>
      <c r="C1015" s="33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</row>
    <row r="1016">
      <c r="A1016" s="8"/>
      <c r="B1016" s="34"/>
      <c r="C1016" s="33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</row>
    <row r="1017">
      <c r="A1017" s="8"/>
      <c r="B1017" s="34"/>
      <c r="C1017" s="33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</row>
    <row r="1018">
      <c r="A1018" s="8"/>
      <c r="B1018" s="34"/>
      <c r="C1018" s="33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</row>
  </sheetData>
  <mergeCells count="8">
    <mergeCell ref="B2:AA3"/>
    <mergeCell ref="B5:J5"/>
    <mergeCell ref="B10:C10"/>
    <mergeCell ref="B15:D15"/>
    <mergeCell ref="B18:D18"/>
    <mergeCell ref="B23:D23"/>
    <mergeCell ref="B8:C8"/>
    <mergeCell ref="B24:C24"/>
  </mergeCells>
  <hyperlinks>
    <hyperlink display="ASSORTMENT PLAN" location="ASSORTMENT PLAN!A1" ref="B11"/>
    <hyperlink display="SALES REPORT" location="SALES REPORT!A1" ref="B12"/>
    <hyperlink display="RECEIPTS REPORT" location="RECEIPS REPORT!A1" ref="B13"/>
    <hyperlink r:id="rId1" location="toc-average-per-week-apw-" ref="C19"/>
    <hyperlink r:id="rId2" location="toc-initial-markup-imu-" ref="C20"/>
    <hyperlink r:id="rId3" location="toc-sell-through-st-" ref="C21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EC284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2.86"/>
    <col customWidth="1" min="2" max="2" width="18.29"/>
    <col customWidth="1" min="3" max="3" width="10.0"/>
    <col customWidth="1" min="4" max="4" width="12.29"/>
    <col customWidth="1" min="5" max="5" width="17.57"/>
    <col customWidth="1" min="8" max="8" width="11.43"/>
    <col customWidth="1" min="9" max="9" width="7.57"/>
    <col customWidth="1" min="10" max="10" width="12.86"/>
    <col customWidth="1" min="11" max="11" width="8.0"/>
    <col customWidth="1" min="12" max="12" width="12.86"/>
    <col customWidth="1" min="13" max="13" width="10.71"/>
    <col customWidth="1" min="14" max="14" width="14.43"/>
    <col customWidth="1" min="15" max="15" width="5.86"/>
    <col customWidth="1" min="16" max="16" width="12.71"/>
    <col customWidth="1" min="17" max="17" width="10.71"/>
    <col customWidth="1" min="18" max="19" width="14.86"/>
  </cols>
  <sheetData>
    <row r="1" ht="26.25" customHeight="1">
      <c r="A1" s="35" t="s">
        <v>22</v>
      </c>
      <c r="B1" s="35" t="s">
        <v>23</v>
      </c>
      <c r="C1" s="35" t="s">
        <v>24</v>
      </c>
      <c r="D1" s="36" t="s">
        <v>25</v>
      </c>
      <c r="E1" s="36" t="s">
        <v>26</v>
      </c>
      <c r="F1" s="36" t="s">
        <v>27</v>
      </c>
      <c r="G1" s="35" t="s">
        <v>28</v>
      </c>
      <c r="H1" s="35" t="s">
        <v>29</v>
      </c>
      <c r="I1" s="35" t="s">
        <v>16</v>
      </c>
      <c r="J1" s="35" t="s">
        <v>30</v>
      </c>
      <c r="K1" s="35" t="s">
        <v>14</v>
      </c>
      <c r="L1" s="36" t="s">
        <v>31</v>
      </c>
      <c r="M1" s="36" t="s">
        <v>32</v>
      </c>
      <c r="N1" s="36" t="s">
        <v>33</v>
      </c>
      <c r="O1" s="35" t="s">
        <v>18</v>
      </c>
      <c r="P1" s="36" t="s">
        <v>34</v>
      </c>
      <c r="Q1" s="36" t="s">
        <v>35</v>
      </c>
      <c r="R1" s="35" t="s">
        <v>36</v>
      </c>
      <c r="S1" s="35" t="s">
        <v>37</v>
      </c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ht="21.0" customHeight="1">
      <c r="A2" s="38" t="s">
        <v>38</v>
      </c>
      <c r="B2" s="38" t="s">
        <v>39</v>
      </c>
      <c r="C2" s="38" t="s">
        <v>40</v>
      </c>
      <c r="D2" s="39" t="str">
        <f>image("https://cdn.shopify.com/s/files/1/0314/3765/2012/products/SS20_1101-1376_DENIM-SHIRT-DENIM-WASH_denim-wash_001_900x.jpg")</f>
        <v/>
      </c>
      <c r="E2" s="40" t="s">
        <v>41</v>
      </c>
      <c r="F2" s="40" t="s">
        <v>42</v>
      </c>
      <c r="G2" s="38" t="s">
        <v>43</v>
      </c>
      <c r="H2" s="41">
        <v>20.0</v>
      </c>
      <c r="I2" s="42">
        <v>0.8</v>
      </c>
      <c r="J2" s="43">
        <f t="shared" ref="J2:J28" si="1">H2/(1-I2)</f>
        <v>100</v>
      </c>
      <c r="K2" s="44">
        <v>10.0</v>
      </c>
      <c r="L2" s="45">
        <f t="shared" ref="L2:L17" si="2">DATE(2021, 9, 1)</f>
        <v>44440</v>
      </c>
      <c r="M2" s="45">
        <f t="shared" ref="M2:M28" si="3">DATE(2022, 1, 1)</f>
        <v>44562</v>
      </c>
      <c r="N2" s="39">
        <f t="shared" ref="N2:N28" si="4">round((M2-L2) / 7,0) * K2</f>
        <v>170</v>
      </c>
      <c r="O2" s="46">
        <v>0.8</v>
      </c>
      <c r="P2" s="39">
        <f t="shared" ref="P2:P28" si="5">round(N2/O1:O2,0)</f>
        <v>213</v>
      </c>
      <c r="Q2" s="47">
        <f t="shared" ref="Q2:Q28" si="6">P2*H2</f>
        <v>4260</v>
      </c>
      <c r="R2" s="47">
        <f t="shared" ref="R2:R28" si="7">N2*J2</f>
        <v>17000</v>
      </c>
      <c r="S2" s="48">
        <f t="shared" ref="S2:S28" si="8">R2-N2*H2</f>
        <v>13600</v>
      </c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ht="21.0" customHeight="1">
      <c r="A3" s="38" t="s">
        <v>38</v>
      </c>
      <c r="B3" s="38" t="s">
        <v>39</v>
      </c>
      <c r="C3" s="38" t="s">
        <v>44</v>
      </c>
      <c r="D3" s="39" t="str">
        <f>image("https://cdn.shopify.com/s/files/1/0314/3765/2012/products/h20_1103-1670_wool-cashmere-hoodie_grey-mix_001_900x.jpg")</f>
        <v/>
      </c>
      <c r="E3" s="40" t="s">
        <v>45</v>
      </c>
      <c r="F3" s="40" t="s">
        <v>46</v>
      </c>
      <c r="G3" s="38" t="s">
        <v>43</v>
      </c>
      <c r="H3" s="41">
        <v>20.0</v>
      </c>
      <c r="I3" s="42">
        <v>0.8</v>
      </c>
      <c r="J3" s="43">
        <f t="shared" si="1"/>
        <v>100</v>
      </c>
      <c r="K3" s="44">
        <v>20.0</v>
      </c>
      <c r="L3" s="45">
        <f t="shared" si="2"/>
        <v>44440</v>
      </c>
      <c r="M3" s="45">
        <f t="shared" si="3"/>
        <v>44562</v>
      </c>
      <c r="N3" s="39">
        <f t="shared" si="4"/>
        <v>340</v>
      </c>
      <c r="O3" s="46">
        <v>0.8</v>
      </c>
      <c r="P3" s="39">
        <f t="shared" si="5"/>
        <v>425</v>
      </c>
      <c r="Q3" s="47">
        <f t="shared" si="6"/>
        <v>8500</v>
      </c>
      <c r="R3" s="47">
        <f t="shared" si="7"/>
        <v>34000</v>
      </c>
      <c r="S3" s="48">
        <f t="shared" si="8"/>
        <v>27200</v>
      </c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ht="21.0" customHeight="1">
      <c r="A4" s="38" t="s">
        <v>38</v>
      </c>
      <c r="B4" s="38" t="s">
        <v>47</v>
      </c>
      <c r="C4" s="38" t="s">
        <v>48</v>
      </c>
      <c r="D4" s="39" t="str">
        <f>image("https://s7d5.scene7.com/is/image/UrbanOutfitters/58980152_014_d?$xlarge$=&amp;fit=constrain&amp;fmt=webp&amp;qlt=80&amp;wid=1366")</f>
        <v/>
      </c>
      <c r="E4" s="40" t="s">
        <v>49</v>
      </c>
      <c r="F4" s="40" t="s">
        <v>50</v>
      </c>
      <c r="G4" s="50" t="s">
        <v>51</v>
      </c>
      <c r="H4" s="41">
        <v>20.0</v>
      </c>
      <c r="I4" s="42">
        <v>0.8</v>
      </c>
      <c r="J4" s="43">
        <f t="shared" si="1"/>
        <v>100</v>
      </c>
      <c r="K4" s="44">
        <v>40.0</v>
      </c>
      <c r="L4" s="45">
        <f t="shared" si="2"/>
        <v>44440</v>
      </c>
      <c r="M4" s="45">
        <f t="shared" si="3"/>
        <v>44562</v>
      </c>
      <c r="N4" s="39">
        <f t="shared" si="4"/>
        <v>680</v>
      </c>
      <c r="O4" s="46">
        <v>0.8</v>
      </c>
      <c r="P4" s="39">
        <f t="shared" si="5"/>
        <v>850</v>
      </c>
      <c r="Q4" s="47">
        <f t="shared" si="6"/>
        <v>17000</v>
      </c>
      <c r="R4" s="47">
        <f t="shared" si="7"/>
        <v>68000</v>
      </c>
      <c r="S4" s="48">
        <f t="shared" si="8"/>
        <v>54400</v>
      </c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ht="21.0" customHeight="1">
      <c r="A5" s="38" t="s">
        <v>38</v>
      </c>
      <c r="B5" s="38" t="s">
        <v>52</v>
      </c>
      <c r="C5" s="38" t="s">
        <v>53</v>
      </c>
      <c r="D5" s="39" t="str">
        <f>image("https://s7d5.scene7.com/is/image/UrbanOutfitters/60647120_086_d?$xlarge$=&amp;fit=constrain&amp;fmt=webp&amp;qlt=80&amp;wid=1366")</f>
        <v/>
      </c>
      <c r="E5" s="40" t="s">
        <v>54</v>
      </c>
      <c r="F5" s="40" t="s">
        <v>50</v>
      </c>
      <c r="G5" s="50" t="s">
        <v>55</v>
      </c>
      <c r="H5" s="41">
        <v>20.0</v>
      </c>
      <c r="I5" s="42">
        <v>0.8</v>
      </c>
      <c r="J5" s="43">
        <f t="shared" si="1"/>
        <v>100</v>
      </c>
      <c r="K5" s="44">
        <v>25.0</v>
      </c>
      <c r="L5" s="45">
        <f t="shared" si="2"/>
        <v>44440</v>
      </c>
      <c r="M5" s="45">
        <f t="shared" si="3"/>
        <v>44562</v>
      </c>
      <c r="N5" s="39">
        <f t="shared" si="4"/>
        <v>425</v>
      </c>
      <c r="O5" s="46">
        <v>0.8</v>
      </c>
      <c r="P5" s="39">
        <f t="shared" si="5"/>
        <v>531</v>
      </c>
      <c r="Q5" s="47">
        <f t="shared" si="6"/>
        <v>10620</v>
      </c>
      <c r="R5" s="47">
        <f t="shared" si="7"/>
        <v>42500</v>
      </c>
      <c r="S5" s="48">
        <f t="shared" si="8"/>
        <v>34000</v>
      </c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ht="21.0" customHeight="1">
      <c r="A6" s="38" t="s">
        <v>56</v>
      </c>
      <c r="B6" s="38" t="s">
        <v>39</v>
      </c>
      <c r="C6" s="38" t="s">
        <v>57</v>
      </c>
      <c r="D6" s="39" t="str">
        <f>image("https://cdn.shopify.com/s/files/1/0314/3765/2012/products/f20_304-020_broken-twill-slim-jean_dark-khaki_new_001_3000x.jpg")</f>
        <v/>
      </c>
      <c r="E6" s="40" t="s">
        <v>58</v>
      </c>
      <c r="F6" s="40" t="s">
        <v>50</v>
      </c>
      <c r="G6" s="50" t="s">
        <v>59</v>
      </c>
      <c r="H6" s="41">
        <v>20.0</v>
      </c>
      <c r="I6" s="42">
        <v>0.8</v>
      </c>
      <c r="J6" s="43">
        <f t="shared" si="1"/>
        <v>100</v>
      </c>
      <c r="K6" s="44">
        <v>30.0</v>
      </c>
      <c r="L6" s="45">
        <f t="shared" si="2"/>
        <v>44440</v>
      </c>
      <c r="M6" s="45">
        <f t="shared" si="3"/>
        <v>44562</v>
      </c>
      <c r="N6" s="39">
        <f t="shared" si="4"/>
        <v>510</v>
      </c>
      <c r="O6" s="46">
        <v>0.8</v>
      </c>
      <c r="P6" s="39">
        <f t="shared" si="5"/>
        <v>638</v>
      </c>
      <c r="Q6" s="47">
        <f t="shared" si="6"/>
        <v>12760</v>
      </c>
      <c r="R6" s="47">
        <f t="shared" si="7"/>
        <v>51000</v>
      </c>
      <c r="S6" s="48">
        <f t="shared" si="8"/>
        <v>40800</v>
      </c>
      <c r="T6" s="49"/>
      <c r="U6" s="49"/>
      <c r="V6" s="49"/>
      <c r="W6" s="49"/>
      <c r="X6" s="49"/>
      <c r="Y6" s="49"/>
      <c r="Z6" s="49"/>
      <c r="AA6" s="49"/>
      <c r="AB6" s="49"/>
      <c r="AC6" s="49"/>
    </row>
    <row r="7" ht="21.0" customHeight="1">
      <c r="A7" s="38" t="s">
        <v>56</v>
      </c>
      <c r="B7" s="38" t="s">
        <v>47</v>
      </c>
      <c r="C7" s="38" t="s">
        <v>60</v>
      </c>
      <c r="D7" s="39" t="str">
        <f>image("https://s7d5.scene7.com/is/image/UrbanOutfitters/61009973_010_b?$xlarge$=&amp;fit=constrain&amp;fmt=webp&amp;qlt=80&amp;wid=1366")</f>
        <v/>
      </c>
      <c r="E7" s="40" t="s">
        <v>61</v>
      </c>
      <c r="F7" s="40" t="s">
        <v>62</v>
      </c>
      <c r="G7" s="50" t="s">
        <v>51</v>
      </c>
      <c r="H7" s="41">
        <v>20.0</v>
      </c>
      <c r="I7" s="42">
        <v>0.8</v>
      </c>
      <c r="J7" s="43">
        <f t="shared" si="1"/>
        <v>100</v>
      </c>
      <c r="K7" s="44">
        <v>20.0</v>
      </c>
      <c r="L7" s="45">
        <f t="shared" si="2"/>
        <v>44440</v>
      </c>
      <c r="M7" s="45">
        <f t="shared" si="3"/>
        <v>44562</v>
      </c>
      <c r="N7" s="39">
        <f t="shared" si="4"/>
        <v>340</v>
      </c>
      <c r="O7" s="46">
        <v>0.8</v>
      </c>
      <c r="P7" s="39">
        <f t="shared" si="5"/>
        <v>425</v>
      </c>
      <c r="Q7" s="47">
        <f t="shared" si="6"/>
        <v>8500</v>
      </c>
      <c r="R7" s="47">
        <f t="shared" si="7"/>
        <v>34000</v>
      </c>
      <c r="S7" s="48">
        <f t="shared" si="8"/>
        <v>27200</v>
      </c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ht="21.0" customHeight="1">
      <c r="A8" s="38" t="s">
        <v>56</v>
      </c>
      <c r="B8" s="38" t="s">
        <v>47</v>
      </c>
      <c r="C8" s="38" t="s">
        <v>48</v>
      </c>
      <c r="D8" s="39" t="str">
        <f>image("https://cdn.shopify.com/s/files/1/0314/3765/2012/products/f20_403-056_millfield-service-boot_black_001_800x.jpg?v=1604679799")</f>
        <v/>
      </c>
      <c r="E8" s="40" t="s">
        <v>63</v>
      </c>
      <c r="F8" s="40" t="s">
        <v>46</v>
      </c>
      <c r="G8" s="50" t="s">
        <v>51</v>
      </c>
      <c r="H8" s="41">
        <v>50.0</v>
      </c>
      <c r="I8" s="42">
        <v>0.8</v>
      </c>
      <c r="J8" s="43">
        <f t="shared" si="1"/>
        <v>250</v>
      </c>
      <c r="K8" s="44">
        <v>10.0</v>
      </c>
      <c r="L8" s="45">
        <f t="shared" si="2"/>
        <v>44440</v>
      </c>
      <c r="M8" s="45">
        <f t="shared" si="3"/>
        <v>44562</v>
      </c>
      <c r="N8" s="39">
        <f t="shared" si="4"/>
        <v>170</v>
      </c>
      <c r="O8" s="46">
        <v>0.8</v>
      </c>
      <c r="P8" s="39">
        <f t="shared" si="5"/>
        <v>213</v>
      </c>
      <c r="Q8" s="47">
        <f t="shared" si="6"/>
        <v>10650</v>
      </c>
      <c r="R8" s="47">
        <f t="shared" si="7"/>
        <v>42500</v>
      </c>
      <c r="S8" s="48">
        <f t="shared" si="8"/>
        <v>34000</v>
      </c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ht="21.0" customHeight="1">
      <c r="A9" s="38" t="s">
        <v>56</v>
      </c>
      <c r="B9" s="38" t="s">
        <v>52</v>
      </c>
      <c r="C9" s="38" t="s">
        <v>53</v>
      </c>
      <c r="D9" s="39" t="str">
        <f>image("https://s7d5.scene7.com/is/image/UrbanOutfitters/41955931_001_b?$xlarge$=&amp;fit=constrain&amp;fmt=webp&amp;qlt=80&amp;wid=400")</f>
        <v/>
      </c>
      <c r="E9" s="40" t="s">
        <v>64</v>
      </c>
      <c r="F9" s="40" t="s">
        <v>46</v>
      </c>
      <c r="G9" s="50" t="s">
        <v>55</v>
      </c>
      <c r="H9" s="41">
        <v>50.0</v>
      </c>
      <c r="I9" s="42">
        <v>0.8</v>
      </c>
      <c r="J9" s="43">
        <f t="shared" si="1"/>
        <v>250</v>
      </c>
      <c r="K9" s="44">
        <v>10.0</v>
      </c>
      <c r="L9" s="45">
        <f t="shared" si="2"/>
        <v>44440</v>
      </c>
      <c r="M9" s="45">
        <f t="shared" si="3"/>
        <v>44562</v>
      </c>
      <c r="N9" s="39">
        <f t="shared" si="4"/>
        <v>170</v>
      </c>
      <c r="O9" s="46">
        <v>0.8</v>
      </c>
      <c r="P9" s="39">
        <f t="shared" si="5"/>
        <v>213</v>
      </c>
      <c r="Q9" s="47">
        <f t="shared" si="6"/>
        <v>10650</v>
      </c>
      <c r="R9" s="47">
        <f t="shared" si="7"/>
        <v>42500</v>
      </c>
      <c r="S9" s="48">
        <f t="shared" si="8"/>
        <v>34000</v>
      </c>
      <c r="T9" s="49"/>
      <c r="U9" s="49"/>
      <c r="V9" s="49"/>
      <c r="W9" s="49"/>
      <c r="X9" s="49"/>
      <c r="Y9" s="49"/>
      <c r="Z9" s="49"/>
      <c r="AA9" s="49"/>
      <c r="AB9" s="49"/>
      <c r="AC9" s="49"/>
    </row>
    <row r="10" ht="21.0" customHeight="1">
      <c r="A10" s="38" t="s">
        <v>56</v>
      </c>
      <c r="B10" s="38" t="s">
        <v>52</v>
      </c>
      <c r="C10" s="38" t="s">
        <v>53</v>
      </c>
      <c r="D10" s="39" t="str">
        <f>image("https://s7d5.scene7.com/is/image/UrbanOutfitters/58857152_001_e?$xlarge$=&amp;fit=constrain&amp;fmt=webp&amp;qlt=80&amp;wid=1366")</f>
        <v/>
      </c>
      <c r="E10" s="40" t="s">
        <v>65</v>
      </c>
      <c r="F10" s="40" t="s">
        <v>46</v>
      </c>
      <c r="G10" s="50" t="s">
        <v>55</v>
      </c>
      <c r="H10" s="41">
        <v>50.0</v>
      </c>
      <c r="I10" s="42">
        <v>0.8</v>
      </c>
      <c r="J10" s="43">
        <f t="shared" si="1"/>
        <v>250</v>
      </c>
      <c r="K10" s="44">
        <v>10.0</v>
      </c>
      <c r="L10" s="45">
        <f t="shared" si="2"/>
        <v>44440</v>
      </c>
      <c r="M10" s="45">
        <f t="shared" si="3"/>
        <v>44562</v>
      </c>
      <c r="N10" s="39">
        <f t="shared" si="4"/>
        <v>170</v>
      </c>
      <c r="O10" s="46">
        <v>0.8</v>
      </c>
      <c r="P10" s="39">
        <f t="shared" si="5"/>
        <v>213</v>
      </c>
      <c r="Q10" s="47">
        <f t="shared" si="6"/>
        <v>10650</v>
      </c>
      <c r="R10" s="47">
        <f t="shared" si="7"/>
        <v>42500</v>
      </c>
      <c r="S10" s="48">
        <f t="shared" si="8"/>
        <v>34000</v>
      </c>
      <c r="T10" s="49"/>
      <c r="U10" s="49"/>
      <c r="V10" s="49"/>
      <c r="W10" s="49"/>
      <c r="X10" s="49"/>
      <c r="Y10" s="49"/>
      <c r="Z10" s="49"/>
      <c r="AA10" s="49"/>
      <c r="AB10" s="49"/>
      <c r="AC10" s="49"/>
    </row>
    <row r="11" ht="21.0" customHeight="1">
      <c r="A11" s="38" t="s">
        <v>66</v>
      </c>
      <c r="B11" s="38" t="s">
        <v>39</v>
      </c>
      <c r="C11" s="38" t="s">
        <v>40</v>
      </c>
      <c r="D11" s="39" t="str">
        <f>image("https://s7d5.scene7.com/is/image/UrbanOutfitters/59844852_001_b?$xlarge$=&amp;fit=constrain&amp;fmt=webp&amp;qlt=80&amp;wid=1366")</f>
        <v/>
      </c>
      <c r="E11" s="40" t="s">
        <v>67</v>
      </c>
      <c r="F11" s="40" t="s">
        <v>46</v>
      </c>
      <c r="G11" s="50" t="s">
        <v>43</v>
      </c>
      <c r="H11" s="41">
        <v>50.0</v>
      </c>
      <c r="I11" s="42">
        <v>0.8</v>
      </c>
      <c r="J11" s="43">
        <f t="shared" si="1"/>
        <v>250</v>
      </c>
      <c r="K11" s="44">
        <v>10.0</v>
      </c>
      <c r="L11" s="45">
        <f t="shared" si="2"/>
        <v>44440</v>
      </c>
      <c r="M11" s="45">
        <f t="shared" si="3"/>
        <v>44562</v>
      </c>
      <c r="N11" s="39">
        <f t="shared" si="4"/>
        <v>170</v>
      </c>
      <c r="O11" s="46">
        <v>0.8</v>
      </c>
      <c r="P11" s="39">
        <f t="shared" si="5"/>
        <v>213</v>
      </c>
      <c r="Q11" s="47">
        <f t="shared" si="6"/>
        <v>10650</v>
      </c>
      <c r="R11" s="47">
        <f t="shared" si="7"/>
        <v>42500</v>
      </c>
      <c r="S11" s="48">
        <f t="shared" si="8"/>
        <v>34000</v>
      </c>
      <c r="T11" s="49"/>
      <c r="U11" s="49"/>
      <c r="V11" s="49"/>
      <c r="W11" s="49"/>
      <c r="X11" s="49"/>
      <c r="Y11" s="49"/>
      <c r="Z11" s="49"/>
      <c r="AA11" s="49"/>
      <c r="AB11" s="49"/>
      <c r="AC11" s="49"/>
    </row>
    <row r="12" ht="21.0" customHeight="1">
      <c r="A12" s="38" t="s">
        <v>66</v>
      </c>
      <c r="B12" s="38" t="s">
        <v>47</v>
      </c>
      <c r="C12" s="38" t="s">
        <v>48</v>
      </c>
      <c r="D12" s="39" t="str">
        <f>image("https://s7d5.scene7.com/is/image/UrbanOutfitters/60097615_095_m2?$medium$&amp;qlt=80&amp;fit=hfit")</f>
        <v/>
      </c>
      <c r="E12" s="40" t="s">
        <v>68</v>
      </c>
      <c r="F12" s="40" t="s">
        <v>46</v>
      </c>
      <c r="G12" s="50" t="s">
        <v>51</v>
      </c>
      <c r="H12" s="41">
        <v>50.0</v>
      </c>
      <c r="I12" s="42">
        <v>0.8</v>
      </c>
      <c r="J12" s="43">
        <f t="shared" si="1"/>
        <v>250</v>
      </c>
      <c r="K12" s="44">
        <v>10.0</v>
      </c>
      <c r="L12" s="45">
        <f t="shared" si="2"/>
        <v>44440</v>
      </c>
      <c r="M12" s="45">
        <f t="shared" si="3"/>
        <v>44562</v>
      </c>
      <c r="N12" s="39">
        <f t="shared" si="4"/>
        <v>170</v>
      </c>
      <c r="O12" s="46">
        <v>0.8</v>
      </c>
      <c r="P12" s="39">
        <f t="shared" si="5"/>
        <v>213</v>
      </c>
      <c r="Q12" s="47">
        <f t="shared" si="6"/>
        <v>10650</v>
      </c>
      <c r="R12" s="47">
        <f t="shared" si="7"/>
        <v>42500</v>
      </c>
      <c r="S12" s="48">
        <f t="shared" si="8"/>
        <v>34000</v>
      </c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ht="21.0" customHeight="1">
      <c r="A13" s="38" t="s">
        <v>66</v>
      </c>
      <c r="B13" s="38" t="s">
        <v>52</v>
      </c>
      <c r="C13" s="38" t="s">
        <v>53</v>
      </c>
      <c r="D13" s="39" t="str">
        <f>image("https://s7d5.scene7.com/is/image/UrbanOutfitters/46678447_072_b?$xlarge$=&amp;fit=constrain&amp;fmt=webp&amp;qlt=80&amp;wid=1366")</f>
        <v/>
      </c>
      <c r="E13" s="40" t="s">
        <v>69</v>
      </c>
      <c r="F13" s="40" t="s">
        <v>50</v>
      </c>
      <c r="G13" s="50" t="s">
        <v>55</v>
      </c>
      <c r="H13" s="41">
        <v>50.0</v>
      </c>
      <c r="I13" s="42">
        <v>0.8</v>
      </c>
      <c r="J13" s="43">
        <f t="shared" si="1"/>
        <v>250</v>
      </c>
      <c r="K13" s="44">
        <v>10.0</v>
      </c>
      <c r="L13" s="45">
        <f t="shared" si="2"/>
        <v>44440</v>
      </c>
      <c r="M13" s="45">
        <f t="shared" si="3"/>
        <v>44562</v>
      </c>
      <c r="N13" s="39">
        <f t="shared" si="4"/>
        <v>170</v>
      </c>
      <c r="O13" s="46">
        <v>0.8</v>
      </c>
      <c r="P13" s="39">
        <f t="shared" si="5"/>
        <v>213</v>
      </c>
      <c r="Q13" s="47">
        <f t="shared" si="6"/>
        <v>10650</v>
      </c>
      <c r="R13" s="47">
        <f t="shared" si="7"/>
        <v>42500</v>
      </c>
      <c r="S13" s="48">
        <f t="shared" si="8"/>
        <v>34000</v>
      </c>
      <c r="T13" s="49"/>
      <c r="U13" s="49"/>
      <c r="V13" s="49"/>
      <c r="W13" s="49"/>
      <c r="X13" s="49"/>
      <c r="Y13" s="49"/>
      <c r="Z13" s="49"/>
      <c r="AA13" s="49"/>
      <c r="AB13" s="49"/>
      <c r="AC13" s="49"/>
    </row>
    <row r="14" ht="21.0" customHeight="1">
      <c r="A14" s="38" t="s">
        <v>56</v>
      </c>
      <c r="B14" s="38" t="s">
        <v>39</v>
      </c>
      <c r="C14" s="38" t="s">
        <v>70</v>
      </c>
      <c r="D14" s="39" t="str">
        <f>image("https://cdn.shopify.com/s/files/1/0314/3765/2012/products/core_204-022_blake-jacket_black_001.jpg?v=1588727978")</f>
        <v/>
      </c>
      <c r="E14" s="40" t="s">
        <v>71</v>
      </c>
      <c r="F14" s="40" t="s">
        <v>46</v>
      </c>
      <c r="G14" s="50" t="s">
        <v>72</v>
      </c>
      <c r="H14" s="41">
        <v>185.0</v>
      </c>
      <c r="I14" s="42">
        <v>0.8</v>
      </c>
      <c r="J14" s="43">
        <f t="shared" si="1"/>
        <v>925</v>
      </c>
      <c r="K14" s="44">
        <v>13.0</v>
      </c>
      <c r="L14" s="45">
        <f t="shared" si="2"/>
        <v>44440</v>
      </c>
      <c r="M14" s="45">
        <f t="shared" si="3"/>
        <v>44562</v>
      </c>
      <c r="N14" s="39">
        <f t="shared" si="4"/>
        <v>221</v>
      </c>
      <c r="O14" s="46">
        <v>0.8</v>
      </c>
      <c r="P14" s="39">
        <f t="shared" si="5"/>
        <v>276</v>
      </c>
      <c r="Q14" s="47">
        <f t="shared" si="6"/>
        <v>51060</v>
      </c>
      <c r="R14" s="47">
        <f t="shared" si="7"/>
        <v>204425</v>
      </c>
      <c r="S14" s="48">
        <f t="shared" si="8"/>
        <v>163540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</row>
    <row r="15" ht="21.0" customHeight="1">
      <c r="A15" s="38" t="s">
        <v>56</v>
      </c>
      <c r="B15" s="38" t="s">
        <v>39</v>
      </c>
      <c r="C15" s="38" t="s">
        <v>70</v>
      </c>
      <c r="D15" s="39" t="str">
        <f>image("https://cdn.shopify.com/s/files/1/0314/3765/2012/products/SS19_203-241_CLAYTON-JACKET_001-dry_FRT_001.jpg?v=1588696335")</f>
        <v/>
      </c>
      <c r="E15" s="40" t="s">
        <v>73</v>
      </c>
      <c r="F15" s="40" t="s">
        <v>74</v>
      </c>
      <c r="G15" s="50" t="s">
        <v>72</v>
      </c>
      <c r="H15" s="41">
        <v>32.0</v>
      </c>
      <c r="I15" s="42">
        <v>0.8</v>
      </c>
      <c r="J15" s="43">
        <f t="shared" si="1"/>
        <v>160</v>
      </c>
      <c r="K15" s="44">
        <v>8.0</v>
      </c>
      <c r="L15" s="45">
        <f t="shared" si="2"/>
        <v>44440</v>
      </c>
      <c r="M15" s="45">
        <f t="shared" si="3"/>
        <v>44562</v>
      </c>
      <c r="N15" s="39">
        <f t="shared" si="4"/>
        <v>136</v>
      </c>
      <c r="O15" s="46">
        <v>0.8</v>
      </c>
      <c r="P15" s="39">
        <f t="shared" si="5"/>
        <v>170</v>
      </c>
      <c r="Q15" s="47">
        <f t="shared" si="6"/>
        <v>5440</v>
      </c>
      <c r="R15" s="47">
        <f t="shared" si="7"/>
        <v>21760</v>
      </c>
      <c r="S15" s="48">
        <f t="shared" si="8"/>
        <v>17408</v>
      </c>
      <c r="T15" s="49"/>
      <c r="U15" s="49"/>
      <c r="V15" s="49"/>
      <c r="W15" s="49"/>
      <c r="X15" s="49"/>
      <c r="Y15" s="49"/>
      <c r="Z15" s="49"/>
      <c r="AA15" s="49"/>
      <c r="AB15" s="49"/>
      <c r="AC15" s="49"/>
    </row>
    <row r="16" ht="21.0" customHeight="1">
      <c r="A16" s="38" t="s">
        <v>56</v>
      </c>
      <c r="B16" s="38" t="s">
        <v>39</v>
      </c>
      <c r="C16" s="38" t="s">
        <v>70</v>
      </c>
      <c r="D16" s="39" t="str">
        <f>image("https://cdn.shopify.com/s/files/1/0314/3765/2012/products/ss20_203-303_combo-cord-jacket_rust_001.jpg?v=1588103835")</f>
        <v/>
      </c>
      <c r="E16" s="40" t="s">
        <v>75</v>
      </c>
      <c r="F16" s="40" t="s">
        <v>50</v>
      </c>
      <c r="G16" s="50" t="s">
        <v>72</v>
      </c>
      <c r="H16" s="41">
        <v>51.0</v>
      </c>
      <c r="I16" s="42">
        <v>0.8</v>
      </c>
      <c r="J16" s="43">
        <f t="shared" si="1"/>
        <v>255</v>
      </c>
      <c r="K16" s="44">
        <v>30.0</v>
      </c>
      <c r="L16" s="45">
        <f t="shared" si="2"/>
        <v>44440</v>
      </c>
      <c r="M16" s="45">
        <f t="shared" si="3"/>
        <v>44562</v>
      </c>
      <c r="N16" s="39">
        <f t="shared" si="4"/>
        <v>510</v>
      </c>
      <c r="O16" s="46">
        <v>0.8</v>
      </c>
      <c r="P16" s="39">
        <f t="shared" si="5"/>
        <v>638</v>
      </c>
      <c r="Q16" s="47">
        <f t="shared" si="6"/>
        <v>32538</v>
      </c>
      <c r="R16" s="47">
        <f t="shared" si="7"/>
        <v>130050</v>
      </c>
      <c r="S16" s="48">
        <f t="shared" si="8"/>
        <v>104040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ht="21.0" customHeight="1">
      <c r="A17" s="38" t="s">
        <v>56</v>
      </c>
      <c r="B17" s="38" t="s">
        <v>39</v>
      </c>
      <c r="C17" s="38" t="s">
        <v>70</v>
      </c>
      <c r="D17" s="39" t="str">
        <f>image("https://cdn.shopify.com/s/files/1/0314/3765/2012/products/ss20_203-309_cullen-jacket_olive_001.jpg?v=1588102264")</f>
        <v/>
      </c>
      <c r="E17" s="40" t="s">
        <v>76</v>
      </c>
      <c r="F17" s="40" t="s">
        <v>50</v>
      </c>
      <c r="G17" s="50" t="s">
        <v>72</v>
      </c>
      <c r="H17" s="41">
        <v>39.0</v>
      </c>
      <c r="I17" s="42">
        <v>0.8</v>
      </c>
      <c r="J17" s="43">
        <f t="shared" si="1"/>
        <v>195</v>
      </c>
      <c r="K17" s="44">
        <v>25.0</v>
      </c>
      <c r="L17" s="45">
        <f t="shared" si="2"/>
        <v>44440</v>
      </c>
      <c r="M17" s="45">
        <f t="shared" si="3"/>
        <v>44562</v>
      </c>
      <c r="N17" s="39">
        <f t="shared" si="4"/>
        <v>425</v>
      </c>
      <c r="O17" s="46">
        <v>0.8</v>
      </c>
      <c r="P17" s="39">
        <f t="shared" si="5"/>
        <v>531</v>
      </c>
      <c r="Q17" s="47">
        <f t="shared" si="6"/>
        <v>20709</v>
      </c>
      <c r="R17" s="47">
        <f t="shared" si="7"/>
        <v>82875</v>
      </c>
      <c r="S17" s="48">
        <f t="shared" si="8"/>
        <v>66300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ht="21.0" customHeight="1">
      <c r="A18" s="38" t="s">
        <v>56</v>
      </c>
      <c r="B18" s="38" t="s">
        <v>39</v>
      </c>
      <c r="C18" s="38" t="s">
        <v>70</v>
      </c>
      <c r="D18" s="39" t="str">
        <f>image("https://cdn.shopify.com/s/files/1/0314/3765/2012/products/pf20_203-296_members-windbreaker_stone_001.jpg?v=1592597116")</f>
        <v/>
      </c>
      <c r="E18" s="40" t="s">
        <v>77</v>
      </c>
      <c r="F18" s="40" t="s">
        <v>78</v>
      </c>
      <c r="G18" s="50" t="s">
        <v>72</v>
      </c>
      <c r="H18" s="41">
        <v>35.0</v>
      </c>
      <c r="I18" s="42">
        <v>0.8</v>
      </c>
      <c r="J18" s="43">
        <f t="shared" si="1"/>
        <v>175</v>
      </c>
      <c r="K18" s="44">
        <v>11.0</v>
      </c>
      <c r="L18" s="51">
        <f t="shared" ref="L18:L28" si="9">date(2021,10,1)</f>
        <v>44470</v>
      </c>
      <c r="M18" s="45">
        <f t="shared" si="3"/>
        <v>44562</v>
      </c>
      <c r="N18" s="39">
        <f t="shared" si="4"/>
        <v>143</v>
      </c>
      <c r="O18" s="46">
        <v>0.8</v>
      </c>
      <c r="P18" s="39">
        <f t="shared" si="5"/>
        <v>179</v>
      </c>
      <c r="Q18" s="47">
        <f t="shared" si="6"/>
        <v>6265</v>
      </c>
      <c r="R18" s="47">
        <f t="shared" si="7"/>
        <v>25025</v>
      </c>
      <c r="S18" s="48">
        <f t="shared" si="8"/>
        <v>20020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</row>
    <row r="19" ht="21.0" customHeight="1">
      <c r="A19" s="38" t="s">
        <v>56</v>
      </c>
      <c r="B19" s="38" t="s">
        <v>39</v>
      </c>
      <c r="C19" s="38" t="s">
        <v>70</v>
      </c>
      <c r="D19" s="39" t="str">
        <f>image("https://cdn.shopify.com/s/files/1/0314/3765/2012/products/ss20_203-301_members-quilted-jacket_black_001.jpg?v=1588104403")</f>
        <v/>
      </c>
      <c r="E19" s="40" t="s">
        <v>79</v>
      </c>
      <c r="F19" s="40" t="s">
        <v>46</v>
      </c>
      <c r="G19" s="50" t="s">
        <v>72</v>
      </c>
      <c r="H19" s="41">
        <v>30.0</v>
      </c>
      <c r="I19" s="42">
        <v>0.8</v>
      </c>
      <c r="J19" s="43">
        <f t="shared" si="1"/>
        <v>150</v>
      </c>
      <c r="K19" s="44">
        <v>8.0</v>
      </c>
      <c r="L19" s="51">
        <f t="shared" si="9"/>
        <v>44470</v>
      </c>
      <c r="M19" s="45">
        <f t="shared" si="3"/>
        <v>44562</v>
      </c>
      <c r="N19" s="39">
        <f t="shared" si="4"/>
        <v>104</v>
      </c>
      <c r="O19" s="46">
        <v>0.8</v>
      </c>
      <c r="P19" s="39">
        <f t="shared" si="5"/>
        <v>130</v>
      </c>
      <c r="Q19" s="47">
        <f t="shared" si="6"/>
        <v>3900</v>
      </c>
      <c r="R19" s="47">
        <f t="shared" si="7"/>
        <v>15600</v>
      </c>
      <c r="S19" s="48">
        <f t="shared" si="8"/>
        <v>12480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</row>
    <row r="20" ht="21.0" customHeight="1">
      <c r="A20" s="38" t="s">
        <v>56</v>
      </c>
      <c r="B20" s="38" t="s">
        <v>39</v>
      </c>
      <c r="C20" s="38" t="s">
        <v>70</v>
      </c>
      <c r="D20" s="39" t="str">
        <f>image("https://cdn.shopify.com/s/files/1/0314/3765/2012/products/ss20_203-274_double-breasted-trench_tan_001.jpg?v=1588104558")</f>
        <v/>
      </c>
      <c r="E20" s="40" t="s">
        <v>80</v>
      </c>
      <c r="F20" s="40" t="s">
        <v>81</v>
      </c>
      <c r="G20" s="50" t="s">
        <v>72</v>
      </c>
      <c r="H20" s="41">
        <v>106.0</v>
      </c>
      <c r="I20" s="42">
        <v>0.8</v>
      </c>
      <c r="J20" s="43">
        <f t="shared" si="1"/>
        <v>530</v>
      </c>
      <c r="K20" s="44">
        <v>7.0</v>
      </c>
      <c r="L20" s="51">
        <f t="shared" si="9"/>
        <v>44470</v>
      </c>
      <c r="M20" s="45">
        <f t="shared" si="3"/>
        <v>44562</v>
      </c>
      <c r="N20" s="39">
        <f t="shared" si="4"/>
        <v>91</v>
      </c>
      <c r="O20" s="46">
        <v>0.8</v>
      </c>
      <c r="P20" s="39">
        <f t="shared" si="5"/>
        <v>114</v>
      </c>
      <c r="Q20" s="47">
        <f t="shared" si="6"/>
        <v>12084</v>
      </c>
      <c r="R20" s="47">
        <f t="shared" si="7"/>
        <v>48230</v>
      </c>
      <c r="S20" s="48">
        <f t="shared" si="8"/>
        <v>38584</v>
      </c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1" ht="21.0" customHeight="1">
      <c r="A21" s="38" t="s">
        <v>56</v>
      </c>
      <c r="B21" s="38" t="s">
        <v>39</v>
      </c>
      <c r="C21" s="38" t="s">
        <v>70</v>
      </c>
      <c r="D21" s="39" t="str">
        <f>image("https://cdn.shopify.com/s/files/1/0314/3765/2012/products/ss20_203-291_modular-trench_tan_001.jpg?v=1588105273")</f>
        <v/>
      </c>
      <c r="E21" s="40" t="s">
        <v>82</v>
      </c>
      <c r="F21" s="40" t="s">
        <v>78</v>
      </c>
      <c r="G21" s="50" t="s">
        <v>72</v>
      </c>
      <c r="H21" s="41">
        <v>49.0</v>
      </c>
      <c r="I21" s="42">
        <v>0.8</v>
      </c>
      <c r="J21" s="43">
        <f t="shared" si="1"/>
        <v>245</v>
      </c>
      <c r="K21" s="44">
        <v>5.0</v>
      </c>
      <c r="L21" s="51">
        <f t="shared" si="9"/>
        <v>44470</v>
      </c>
      <c r="M21" s="45">
        <f t="shared" si="3"/>
        <v>44562</v>
      </c>
      <c r="N21" s="39">
        <f t="shared" si="4"/>
        <v>65</v>
      </c>
      <c r="O21" s="46">
        <v>0.8</v>
      </c>
      <c r="P21" s="39">
        <f t="shared" si="5"/>
        <v>81</v>
      </c>
      <c r="Q21" s="47">
        <f t="shared" si="6"/>
        <v>3969</v>
      </c>
      <c r="R21" s="47">
        <f t="shared" si="7"/>
        <v>15925</v>
      </c>
      <c r="S21" s="48">
        <f t="shared" si="8"/>
        <v>12740</v>
      </c>
      <c r="T21" s="49"/>
      <c r="U21" s="49"/>
      <c r="V21" s="49"/>
      <c r="W21" s="49"/>
      <c r="X21" s="49"/>
      <c r="Y21" s="49"/>
      <c r="Z21" s="49"/>
      <c r="AA21" s="49"/>
      <c r="AB21" s="49"/>
      <c r="AC21" s="49"/>
    </row>
    <row r="22" ht="21.0" customHeight="1">
      <c r="A22" s="38" t="s">
        <v>56</v>
      </c>
      <c r="B22" s="38" t="s">
        <v>39</v>
      </c>
      <c r="C22" s="38" t="s">
        <v>70</v>
      </c>
      <c r="D22" s="39" t="str">
        <f>image("https://cdn.shopify.com/s/files/1/0314/3765/2012/products/pf20_203-318_patch-pocket-waxed-windbreaker_navy_001.jpg?v=1592584467")</f>
        <v/>
      </c>
      <c r="E22" s="40" t="s">
        <v>83</v>
      </c>
      <c r="F22" s="40" t="s">
        <v>84</v>
      </c>
      <c r="G22" s="50" t="s">
        <v>72</v>
      </c>
      <c r="H22" s="41">
        <v>28.0</v>
      </c>
      <c r="I22" s="42">
        <v>0.8</v>
      </c>
      <c r="J22" s="43">
        <f t="shared" si="1"/>
        <v>140</v>
      </c>
      <c r="K22" s="44">
        <v>4.0</v>
      </c>
      <c r="L22" s="51">
        <f t="shared" si="9"/>
        <v>44470</v>
      </c>
      <c r="M22" s="45">
        <f t="shared" si="3"/>
        <v>44562</v>
      </c>
      <c r="N22" s="39">
        <f t="shared" si="4"/>
        <v>52</v>
      </c>
      <c r="O22" s="46">
        <v>0.8</v>
      </c>
      <c r="P22" s="39">
        <f t="shared" si="5"/>
        <v>65</v>
      </c>
      <c r="Q22" s="47">
        <f t="shared" si="6"/>
        <v>1820</v>
      </c>
      <c r="R22" s="47">
        <f t="shared" si="7"/>
        <v>7280</v>
      </c>
      <c r="S22" s="48">
        <f t="shared" si="8"/>
        <v>5824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</row>
    <row r="23" ht="21.0" customHeight="1">
      <c r="A23" s="38" t="s">
        <v>56</v>
      </c>
      <c r="B23" s="38" t="s">
        <v>39</v>
      </c>
      <c r="C23" s="38" t="s">
        <v>70</v>
      </c>
      <c r="D23" s="39" t="str">
        <f>image("https://cdn.shopify.com/s/files/1/0314/3765/2012/products/pf20_203-317_windbreaker-jacket_mustard_001.jpg?v=1592583973")</f>
        <v/>
      </c>
      <c r="E23" s="40" t="s">
        <v>85</v>
      </c>
      <c r="F23" s="40" t="s">
        <v>50</v>
      </c>
      <c r="G23" s="50" t="s">
        <v>72</v>
      </c>
      <c r="H23" s="41">
        <v>31.0</v>
      </c>
      <c r="I23" s="42">
        <v>0.8</v>
      </c>
      <c r="J23" s="43">
        <f t="shared" si="1"/>
        <v>155</v>
      </c>
      <c r="K23" s="44">
        <v>3.0</v>
      </c>
      <c r="L23" s="51">
        <f t="shared" si="9"/>
        <v>44470</v>
      </c>
      <c r="M23" s="45">
        <f t="shared" si="3"/>
        <v>44562</v>
      </c>
      <c r="N23" s="39">
        <f t="shared" si="4"/>
        <v>39</v>
      </c>
      <c r="O23" s="46">
        <v>0.8</v>
      </c>
      <c r="P23" s="39">
        <f t="shared" si="5"/>
        <v>49</v>
      </c>
      <c r="Q23" s="47">
        <f t="shared" si="6"/>
        <v>1519</v>
      </c>
      <c r="R23" s="47">
        <f t="shared" si="7"/>
        <v>6045</v>
      </c>
      <c r="S23" s="48">
        <f t="shared" si="8"/>
        <v>4836</v>
      </c>
      <c r="T23" s="49"/>
      <c r="U23" s="49"/>
      <c r="V23" s="49"/>
      <c r="W23" s="49"/>
      <c r="X23" s="49"/>
      <c r="Y23" s="49"/>
      <c r="Z23" s="49"/>
      <c r="AA23" s="49"/>
      <c r="AB23" s="49"/>
      <c r="AC23" s="49"/>
    </row>
    <row r="24" ht="21.0" customHeight="1">
      <c r="A24" s="38" t="s">
        <v>56</v>
      </c>
      <c r="B24" s="38" t="s">
        <v>39</v>
      </c>
      <c r="C24" s="38" t="s">
        <v>70</v>
      </c>
      <c r="D24" s="39" t="str">
        <f>image("https://cdn.shopify.com/s/files/1/0314/3765/2012/products/pf20_203-306_players-icon-jacket_black_002.jpg?v=1590091106")</f>
        <v/>
      </c>
      <c r="E24" s="40" t="s">
        <v>86</v>
      </c>
      <c r="F24" s="40" t="s">
        <v>84</v>
      </c>
      <c r="G24" s="50" t="s">
        <v>72</v>
      </c>
      <c r="H24" s="41">
        <v>45.0</v>
      </c>
      <c r="I24" s="42">
        <v>0.8</v>
      </c>
      <c r="J24" s="43">
        <f t="shared" si="1"/>
        <v>225</v>
      </c>
      <c r="K24" s="44">
        <v>2.0</v>
      </c>
      <c r="L24" s="51">
        <f t="shared" si="9"/>
        <v>44470</v>
      </c>
      <c r="M24" s="45">
        <f t="shared" si="3"/>
        <v>44562</v>
      </c>
      <c r="N24" s="39">
        <f t="shared" si="4"/>
        <v>26</v>
      </c>
      <c r="O24" s="46">
        <v>0.8</v>
      </c>
      <c r="P24" s="39">
        <f t="shared" si="5"/>
        <v>33</v>
      </c>
      <c r="Q24" s="47">
        <f t="shared" si="6"/>
        <v>1485</v>
      </c>
      <c r="R24" s="47">
        <f t="shared" si="7"/>
        <v>5850</v>
      </c>
      <c r="S24" s="48">
        <f t="shared" si="8"/>
        <v>4680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</row>
    <row r="25" ht="21.0" customHeight="1">
      <c r="A25" s="38" t="s">
        <v>56</v>
      </c>
      <c r="B25" s="38" t="s">
        <v>39</v>
      </c>
      <c r="C25" s="38" t="s">
        <v>70</v>
      </c>
      <c r="D25" s="39" t="str">
        <f>image("https://s7d5.scene7.com/is/image/UrbanOutfitters/57289654_021_g?$xlarge$=&amp;fit=constrain&amp;fmt=webp&amp;qlt=80&amp;wid=1366")</f>
        <v/>
      </c>
      <c r="E25" s="40" t="s">
        <v>87</v>
      </c>
      <c r="F25" s="40" t="s">
        <v>88</v>
      </c>
      <c r="G25" s="50" t="s">
        <v>72</v>
      </c>
      <c r="H25" s="41">
        <v>58.0</v>
      </c>
      <c r="I25" s="42">
        <v>0.8</v>
      </c>
      <c r="J25" s="43">
        <f t="shared" si="1"/>
        <v>290</v>
      </c>
      <c r="K25" s="44">
        <v>6.0</v>
      </c>
      <c r="L25" s="51">
        <f t="shared" si="9"/>
        <v>44470</v>
      </c>
      <c r="M25" s="45">
        <f t="shared" si="3"/>
        <v>44562</v>
      </c>
      <c r="N25" s="39">
        <f t="shared" si="4"/>
        <v>78</v>
      </c>
      <c r="O25" s="46">
        <v>0.8</v>
      </c>
      <c r="P25" s="39">
        <f t="shared" si="5"/>
        <v>98</v>
      </c>
      <c r="Q25" s="47">
        <f t="shared" si="6"/>
        <v>5684</v>
      </c>
      <c r="R25" s="47">
        <f t="shared" si="7"/>
        <v>22620</v>
      </c>
      <c r="S25" s="48">
        <f t="shared" si="8"/>
        <v>18096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ht="21.0" customHeight="1">
      <c r="A26" s="38" t="s">
        <v>56</v>
      </c>
      <c r="B26" s="38" t="s">
        <v>39</v>
      </c>
      <c r="C26" s="38" t="s">
        <v>70</v>
      </c>
      <c r="D26" s="39" t="str">
        <f>image("https://cdn.shopify.com/s/files/1/0314/3765/2012/products/f20_203-331_boiled-wool-coat_grey_001.jpg?v=1598294902")</f>
        <v/>
      </c>
      <c r="E26" s="40" t="s">
        <v>89</v>
      </c>
      <c r="F26" s="40" t="s">
        <v>74</v>
      </c>
      <c r="G26" s="50" t="s">
        <v>51</v>
      </c>
      <c r="H26" s="41">
        <v>73.0</v>
      </c>
      <c r="I26" s="42">
        <v>0.8</v>
      </c>
      <c r="J26" s="43">
        <f t="shared" si="1"/>
        <v>365</v>
      </c>
      <c r="K26" s="44">
        <v>9.0</v>
      </c>
      <c r="L26" s="51">
        <f t="shared" si="9"/>
        <v>44470</v>
      </c>
      <c r="M26" s="45">
        <f t="shared" si="3"/>
        <v>44562</v>
      </c>
      <c r="N26" s="39">
        <f t="shared" si="4"/>
        <v>117</v>
      </c>
      <c r="O26" s="46">
        <v>0.8</v>
      </c>
      <c r="P26" s="39">
        <f t="shared" si="5"/>
        <v>146</v>
      </c>
      <c r="Q26" s="47">
        <f t="shared" si="6"/>
        <v>10658</v>
      </c>
      <c r="R26" s="47">
        <f t="shared" si="7"/>
        <v>42705</v>
      </c>
      <c r="S26" s="48">
        <f t="shared" si="8"/>
        <v>34164</v>
      </c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ht="21.0" customHeight="1">
      <c r="A27" s="38" t="s">
        <v>38</v>
      </c>
      <c r="B27" s="38" t="s">
        <v>39</v>
      </c>
      <c r="C27" s="38" t="s">
        <v>70</v>
      </c>
      <c r="D27" s="39" t="str">
        <f>image("https://s7d5.scene7.com/is/image/UrbanOutfitters/60140555_012_b?$xlarge$=&amp;fit=constrain&amp;fmt=webp&amp;qlt=80&amp;wid=1366")</f>
        <v/>
      </c>
      <c r="E27" s="40" t="s">
        <v>90</v>
      </c>
      <c r="F27" s="40" t="s">
        <v>78</v>
      </c>
      <c r="G27" s="50" t="s">
        <v>51</v>
      </c>
      <c r="H27" s="41">
        <v>80.0</v>
      </c>
      <c r="I27" s="42">
        <v>0.8</v>
      </c>
      <c r="J27" s="43">
        <f t="shared" si="1"/>
        <v>400</v>
      </c>
      <c r="K27" s="44">
        <v>20.0</v>
      </c>
      <c r="L27" s="51">
        <f t="shared" si="9"/>
        <v>44470</v>
      </c>
      <c r="M27" s="45">
        <f t="shared" si="3"/>
        <v>44562</v>
      </c>
      <c r="N27" s="39">
        <f t="shared" si="4"/>
        <v>260</v>
      </c>
      <c r="O27" s="46">
        <v>0.7</v>
      </c>
      <c r="P27" s="39">
        <f t="shared" si="5"/>
        <v>371</v>
      </c>
      <c r="Q27" s="47">
        <f t="shared" si="6"/>
        <v>29680</v>
      </c>
      <c r="R27" s="47">
        <f t="shared" si="7"/>
        <v>104000</v>
      </c>
      <c r="S27" s="48">
        <f t="shared" si="8"/>
        <v>83200</v>
      </c>
      <c r="T27" s="49"/>
      <c r="U27" s="49"/>
      <c r="V27" s="49"/>
      <c r="W27" s="49"/>
      <c r="X27" s="49"/>
      <c r="Y27" s="49"/>
      <c r="Z27" s="49"/>
      <c r="AA27" s="49"/>
      <c r="AB27" s="49"/>
      <c r="AC27" s="49"/>
    </row>
    <row r="28" ht="21.0" customHeight="1">
      <c r="A28" s="38" t="s">
        <v>38</v>
      </c>
      <c r="B28" s="38" t="s">
        <v>39</v>
      </c>
      <c r="C28" s="38" t="s">
        <v>57</v>
      </c>
      <c r="D28" s="39" t="str">
        <f>image("https://s7d5.scene7.com/is/image/UrbanOutfitters/58859653_014_b?$xlarge$=&amp;fit=constrain&amp;fmt=webp&amp;qlt=80&amp;wid=1366")</f>
        <v/>
      </c>
      <c r="E28" s="40" t="s">
        <v>91</v>
      </c>
      <c r="F28" s="40" t="s">
        <v>78</v>
      </c>
      <c r="G28" s="50" t="s">
        <v>59</v>
      </c>
      <c r="H28" s="41">
        <v>30.0</v>
      </c>
      <c r="I28" s="42">
        <v>0.8</v>
      </c>
      <c r="J28" s="43">
        <f t="shared" si="1"/>
        <v>150</v>
      </c>
      <c r="K28" s="44">
        <v>40.0</v>
      </c>
      <c r="L28" s="51">
        <f t="shared" si="9"/>
        <v>44470</v>
      </c>
      <c r="M28" s="45">
        <f t="shared" si="3"/>
        <v>44562</v>
      </c>
      <c r="N28" s="39">
        <f t="shared" si="4"/>
        <v>520</v>
      </c>
      <c r="O28" s="46">
        <v>0.7</v>
      </c>
      <c r="P28" s="39">
        <f t="shared" si="5"/>
        <v>743</v>
      </c>
      <c r="Q28" s="47">
        <f t="shared" si="6"/>
        <v>22290</v>
      </c>
      <c r="R28" s="47">
        <f t="shared" si="7"/>
        <v>78000</v>
      </c>
      <c r="S28" s="48">
        <f t="shared" si="8"/>
        <v>62400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</row>
    <row r="29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49"/>
      <c r="U29" s="49"/>
      <c r="V29" s="49"/>
      <c r="W29" s="49"/>
      <c r="X29" s="49"/>
      <c r="Y29" s="49"/>
      <c r="Z29" s="49"/>
      <c r="AA29" s="49"/>
      <c r="AB29" s="49"/>
      <c r="AC29" s="49"/>
    </row>
    <row r="30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49"/>
      <c r="U30" s="49"/>
      <c r="V30" s="49"/>
      <c r="W30" s="49"/>
      <c r="X30" s="49"/>
      <c r="Y30" s="49"/>
      <c r="Z30" s="49"/>
      <c r="AA30" s="49"/>
      <c r="AB30" s="49"/>
      <c r="AC30" s="49"/>
    </row>
    <row r="3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49"/>
      <c r="U32" s="49"/>
      <c r="V32" s="49"/>
      <c r="W32" s="49"/>
      <c r="X32" s="49"/>
      <c r="Y32" s="49"/>
      <c r="Z32" s="49"/>
      <c r="AA32" s="49"/>
      <c r="AB32" s="49"/>
      <c r="AC32" s="49"/>
    </row>
    <row r="3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49"/>
      <c r="U33" s="49"/>
      <c r="V33" s="49"/>
      <c r="W33" s="49"/>
      <c r="X33" s="49"/>
      <c r="Y33" s="49"/>
      <c r="Z33" s="49"/>
      <c r="AA33" s="49"/>
      <c r="AB33" s="49"/>
      <c r="AC33" s="49"/>
    </row>
    <row r="3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7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49"/>
      <c r="U37" s="49"/>
      <c r="V37" s="49"/>
      <c r="W37" s="49"/>
      <c r="X37" s="49"/>
      <c r="Y37" s="49"/>
      <c r="Z37" s="49"/>
      <c r="AA37" s="49"/>
      <c r="AB37" s="49"/>
      <c r="AC37" s="49"/>
    </row>
    <row r="38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  <row r="39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49"/>
      <c r="U39" s="49"/>
      <c r="V39" s="49"/>
      <c r="W39" s="49"/>
      <c r="X39" s="49"/>
      <c r="Y39" s="49"/>
      <c r="Z39" s="49"/>
      <c r="AA39" s="49"/>
      <c r="AB39" s="49"/>
      <c r="AC39" s="49"/>
    </row>
    <row r="40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49"/>
      <c r="U40" s="49"/>
      <c r="V40" s="49"/>
      <c r="W40" s="49"/>
      <c r="X40" s="49"/>
      <c r="Y40" s="49"/>
      <c r="Z40" s="49"/>
      <c r="AA40" s="49"/>
      <c r="AB40" s="49"/>
      <c r="AC40" s="49"/>
    </row>
    <row r="4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49"/>
      <c r="U41" s="49"/>
      <c r="V41" s="49"/>
      <c r="W41" s="49"/>
      <c r="X41" s="49"/>
      <c r="Y41" s="49"/>
      <c r="Z41" s="49"/>
      <c r="AA41" s="49"/>
      <c r="AB41" s="49"/>
      <c r="AC41" s="49"/>
    </row>
    <row r="4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49"/>
      <c r="U42" s="49"/>
      <c r="V42" s="49"/>
      <c r="W42" s="49"/>
      <c r="X42" s="49"/>
      <c r="Y42" s="49"/>
      <c r="Z42" s="49"/>
      <c r="AA42" s="49"/>
      <c r="AB42" s="49"/>
      <c r="AC42" s="49"/>
    </row>
    <row r="4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49"/>
      <c r="U43" s="49"/>
      <c r="V43" s="49"/>
      <c r="W43" s="49"/>
      <c r="X43" s="49"/>
      <c r="Y43" s="49"/>
      <c r="Z43" s="49"/>
      <c r="AA43" s="49"/>
      <c r="AB43" s="49"/>
      <c r="AC43" s="49"/>
    </row>
    <row r="4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49"/>
      <c r="U44" s="49"/>
      <c r="V44" s="49"/>
      <c r="W44" s="49"/>
      <c r="X44" s="49"/>
      <c r="Y44" s="49"/>
      <c r="Z44" s="49"/>
      <c r="AA44" s="49"/>
      <c r="AB44" s="49"/>
      <c r="AC44" s="49"/>
    </row>
    <row r="4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49"/>
      <c r="U45" s="49"/>
      <c r="V45" s="49"/>
      <c r="W45" s="49"/>
      <c r="X45" s="49"/>
      <c r="Y45" s="49"/>
      <c r="Z45" s="49"/>
      <c r="AA45" s="49"/>
      <c r="AB45" s="49"/>
      <c r="AC45" s="49"/>
    </row>
    <row r="46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49"/>
      <c r="U53" s="49"/>
      <c r="V53" s="49"/>
      <c r="W53" s="49"/>
      <c r="X53" s="49"/>
      <c r="Y53" s="49"/>
      <c r="Z53" s="49"/>
      <c r="AA53" s="49"/>
      <c r="AB53" s="49"/>
      <c r="AC53" s="49"/>
    </row>
    <row r="54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49"/>
      <c r="U54" s="49"/>
      <c r="V54" s="49"/>
      <c r="W54" s="49"/>
      <c r="X54" s="49"/>
      <c r="Y54" s="49"/>
      <c r="Z54" s="49"/>
      <c r="AA54" s="49"/>
      <c r="AB54" s="49"/>
      <c r="AC54" s="49"/>
    </row>
    <row r="5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49"/>
      <c r="U58" s="49"/>
      <c r="V58" s="49"/>
      <c r="W58" s="49"/>
      <c r="X58" s="49"/>
      <c r="Y58" s="49"/>
      <c r="Z58" s="49"/>
      <c r="AA58" s="49"/>
      <c r="AB58" s="49"/>
      <c r="AC58" s="49"/>
    </row>
    <row r="59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9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49"/>
      <c r="U97" s="49"/>
      <c r="V97" s="49"/>
      <c r="W97" s="49"/>
      <c r="X97" s="49"/>
      <c r="Y97" s="49"/>
      <c r="Z97" s="49"/>
      <c r="AA97" s="49"/>
      <c r="AB97" s="49"/>
      <c r="AC97" s="49"/>
    </row>
    <row r="98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49"/>
      <c r="U99" s="49"/>
      <c r="V99" s="49"/>
      <c r="W99" s="49"/>
      <c r="X99" s="49"/>
      <c r="Y99" s="49"/>
      <c r="Z99" s="49"/>
      <c r="AA99" s="49"/>
      <c r="AB99" s="49"/>
      <c r="AC99" s="49"/>
    </row>
    <row r="100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</row>
    <row r="10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</row>
    <row r="10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  <row r="14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</row>
    <row r="14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</row>
    <row r="14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</row>
    <row r="147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</row>
    <row r="148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</row>
    <row r="149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</row>
    <row r="150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</row>
    <row r="15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</row>
    <row r="15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</row>
    <row r="15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</row>
    <row r="15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</row>
    <row r="15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</row>
    <row r="15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</row>
    <row r="157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</row>
    <row r="158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</row>
    <row r="159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</row>
    <row r="160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</row>
    <row r="16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</row>
    <row r="16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</row>
    <row r="16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</row>
    <row r="16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</row>
    <row r="16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</row>
    <row r="16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</row>
    <row r="167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</row>
    <row r="168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</row>
    <row r="169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</row>
    <row r="170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</row>
    <row r="17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</row>
    <row r="17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</row>
    <row r="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</row>
    <row r="17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</row>
    <row r="17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</row>
    <row r="17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</row>
    <row r="177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</row>
    <row r="178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</row>
    <row r="179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</row>
    <row r="180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</row>
    <row r="18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</row>
    <row r="18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</row>
    <row r="18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</row>
    <row r="18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</row>
    <row r="18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</row>
    <row r="18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</row>
    <row r="187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</row>
    <row r="188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</row>
    <row r="189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</row>
    <row r="190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</row>
    <row r="19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</row>
    <row r="19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</row>
    <row r="19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</row>
    <row r="19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</row>
    <row r="19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</row>
    <row r="19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</row>
    <row r="197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</row>
    <row r="198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</row>
    <row r="199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</row>
    <row r="200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</row>
    <row r="20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</row>
    <row r="20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</row>
    <row r="20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</row>
    <row r="20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</row>
    <row r="20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</row>
    <row r="20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</row>
    <row r="207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</row>
    <row r="208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</row>
    <row r="209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</row>
    <row r="210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</row>
    <row r="21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</row>
    <row r="21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</row>
    <row r="21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</row>
    <row r="21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</row>
    <row r="2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</row>
    <row r="21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</row>
    <row r="217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</row>
    <row r="218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</row>
    <row r="219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</row>
    <row r="220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</row>
    <row r="22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</row>
    <row r="22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</row>
    <row r="22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</row>
    <row r="22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</row>
    <row r="2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</row>
    <row r="22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</row>
    <row r="227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</row>
    <row r="228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</row>
    <row r="229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</row>
    <row r="230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</row>
    <row r="23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</row>
    <row r="23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</row>
    <row r="23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</row>
    <row r="23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</row>
    <row r="23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</row>
    <row r="236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</row>
    <row r="237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</row>
    <row r="238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</row>
    <row r="239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</row>
    <row r="240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</row>
    <row r="24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</row>
    <row r="242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</row>
    <row r="24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</row>
    <row r="24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</row>
    <row r="24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</row>
    <row r="24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</row>
    <row r="247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</row>
    <row r="248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</row>
    <row r="249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</row>
    <row r="250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</row>
    <row r="25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</row>
    <row r="25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</row>
    <row r="25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</row>
    <row r="25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</row>
    <row r="25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</row>
    <row r="256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</row>
    <row r="257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</row>
    <row r="258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</row>
    <row r="259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</row>
    <row r="260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</row>
    <row r="26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</row>
    <row r="26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</row>
    <row r="26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</row>
    <row r="26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</row>
    <row r="26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</row>
    <row r="266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</row>
    <row r="267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</row>
    <row r="268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</row>
    <row r="269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</row>
    <row r="270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</row>
    <row r="27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</row>
    <row r="27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</row>
    <row r="27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</row>
    <row r="27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</row>
    <row r="27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</row>
    <row r="276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</row>
    <row r="277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</row>
    <row r="278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</row>
    <row r="279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</row>
    <row r="280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</row>
    <row r="28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</row>
    <row r="28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</row>
    <row r="28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</row>
    <row r="28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</row>
    <row r="28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</row>
    <row r="286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</row>
    <row r="287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</row>
    <row r="288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</row>
    <row r="289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</row>
    <row r="290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</row>
    <row r="29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</row>
    <row r="29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</row>
    <row r="29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</row>
    <row r="29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</row>
    <row r="29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</row>
    <row r="296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</row>
    <row r="297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</row>
    <row r="298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</row>
    <row r="299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</row>
    <row r="300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</row>
    <row r="30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</row>
    <row r="30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</row>
    <row r="30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</row>
    <row r="30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</row>
    <row r="30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</row>
    <row r="306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</row>
    <row r="307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</row>
    <row r="308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</row>
    <row r="309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</row>
    <row r="310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</row>
    <row r="31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</row>
    <row r="31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</row>
    <row r="31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</row>
    <row r="31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</row>
    <row r="3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</row>
    <row r="316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</row>
    <row r="317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</row>
    <row r="318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</row>
    <row r="319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</row>
    <row r="320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</row>
    <row r="32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</row>
    <row r="32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</row>
    <row r="32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</row>
    <row r="32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</row>
    <row r="32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</row>
    <row r="326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</row>
    <row r="327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</row>
    <row r="328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</row>
    <row r="329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</row>
    <row r="330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</row>
    <row r="33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</row>
    <row r="33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</row>
    <row r="33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</row>
    <row r="33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</row>
    <row r="33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</row>
    <row r="336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</row>
    <row r="337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</row>
    <row r="338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</row>
    <row r="339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</row>
    <row r="340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</row>
    <row r="34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</row>
    <row r="34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</row>
    <row r="34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</row>
    <row r="34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</row>
    <row r="34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</row>
    <row r="346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</row>
    <row r="347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</row>
    <row r="348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</row>
    <row r="349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</row>
    <row r="350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</row>
    <row r="35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</row>
    <row r="35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</row>
    <row r="35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</row>
    <row r="35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</row>
    <row r="35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</row>
    <row r="35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</row>
    <row r="357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</row>
    <row r="358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</row>
    <row r="359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</row>
    <row r="360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</row>
    <row r="36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</row>
    <row r="36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</row>
    <row r="363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</row>
    <row r="36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</row>
    <row r="36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</row>
    <row r="366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</row>
    <row r="367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</row>
    <row r="368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</row>
    <row r="369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</row>
    <row r="370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</row>
    <row r="37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</row>
    <row r="37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</row>
    <row r="373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</row>
    <row r="37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</row>
    <row r="37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</row>
    <row r="376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</row>
    <row r="377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</row>
    <row r="378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</row>
    <row r="379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</row>
    <row r="380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</row>
    <row r="38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</row>
    <row r="38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</row>
    <row r="383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</row>
    <row r="38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</row>
    <row r="38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</row>
    <row r="386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</row>
    <row r="387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</row>
    <row r="388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</row>
    <row r="389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</row>
    <row r="390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</row>
    <row r="39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</row>
    <row r="39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</row>
    <row r="393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</row>
    <row r="39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</row>
    <row r="39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</row>
    <row r="396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</row>
    <row r="397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</row>
    <row r="398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</row>
    <row r="399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</row>
    <row r="400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</row>
    <row r="40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</row>
    <row r="40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</row>
    <row r="403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</row>
    <row r="40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</row>
    <row r="40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</row>
    <row r="406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</row>
    <row r="407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</row>
    <row r="408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</row>
    <row r="409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</row>
    <row r="410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</row>
    <row r="41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</row>
    <row r="41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</row>
    <row r="413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</row>
    <row r="41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</row>
    <row r="4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</row>
    <row r="416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</row>
    <row r="417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</row>
    <row r="418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</row>
    <row r="419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</row>
    <row r="420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</row>
    <row r="42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</row>
    <row r="42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</row>
    <row r="423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</row>
    <row r="42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</row>
    <row r="42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</row>
    <row r="426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</row>
    <row r="427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</row>
    <row r="428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</row>
    <row r="429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</row>
    <row r="430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</row>
    <row r="43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</row>
    <row r="43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</row>
    <row r="433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</row>
    <row r="43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</row>
    <row r="43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</row>
    <row r="436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</row>
    <row r="437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</row>
    <row r="438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</row>
    <row r="439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</row>
    <row r="440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</row>
    <row r="44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</row>
    <row r="44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</row>
    <row r="443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</row>
    <row r="44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</row>
    <row r="44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</row>
    <row r="446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</row>
    <row r="447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</row>
    <row r="448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</row>
    <row r="449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</row>
    <row r="450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</row>
    <row r="45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</row>
    <row r="45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</row>
    <row r="453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</row>
    <row r="45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</row>
    <row r="45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</row>
    <row r="456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</row>
    <row r="457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</row>
    <row r="458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</row>
    <row r="459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</row>
    <row r="460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</row>
    <row r="46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</row>
    <row r="46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</row>
    <row r="463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</row>
    <row r="464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</row>
    <row r="46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</row>
    <row r="466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</row>
    <row r="467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</row>
    <row r="468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</row>
    <row r="469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</row>
    <row r="470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</row>
    <row r="47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</row>
    <row r="47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</row>
    <row r="473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</row>
    <row r="474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</row>
    <row r="47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</row>
    <row r="476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</row>
    <row r="477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</row>
    <row r="478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</row>
    <row r="479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</row>
    <row r="480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</row>
    <row r="48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</row>
    <row r="48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</row>
    <row r="483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</row>
    <row r="484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</row>
    <row r="48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</row>
    <row r="486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</row>
    <row r="487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</row>
    <row r="488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</row>
    <row r="489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</row>
    <row r="490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</row>
    <row r="49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</row>
    <row r="49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</row>
    <row r="493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</row>
    <row r="494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</row>
    <row r="49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</row>
    <row r="496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</row>
    <row r="497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</row>
    <row r="498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</row>
    <row r="499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</row>
    <row r="500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</row>
    <row r="50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</row>
    <row r="50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</row>
    <row r="503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</row>
    <row r="504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</row>
    <row r="50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</row>
    <row r="506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</row>
    <row r="507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</row>
    <row r="508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</row>
    <row r="509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</row>
    <row r="510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</row>
    <row r="51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</row>
    <row r="51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</row>
    <row r="513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</row>
    <row r="514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</row>
    <row r="5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</row>
    <row r="516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</row>
    <row r="517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</row>
    <row r="518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</row>
    <row r="519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</row>
    <row r="520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</row>
    <row r="52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</row>
    <row r="52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</row>
    <row r="523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</row>
    <row r="524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</row>
    <row r="52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</row>
    <row r="526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</row>
    <row r="527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</row>
    <row r="528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</row>
    <row r="529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</row>
    <row r="530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</row>
    <row r="53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</row>
    <row r="53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</row>
    <row r="533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</row>
    <row r="534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</row>
    <row r="53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</row>
    <row r="536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</row>
    <row r="537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</row>
    <row r="538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</row>
    <row r="539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</row>
    <row r="540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</row>
    <row r="54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</row>
    <row r="54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</row>
    <row r="543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</row>
    <row r="544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</row>
    <row r="54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</row>
    <row r="546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</row>
    <row r="547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</row>
    <row r="548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</row>
    <row r="549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</row>
    <row r="550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</row>
    <row r="55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</row>
    <row r="55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</row>
    <row r="553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</row>
    <row r="554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</row>
    <row r="55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</row>
    <row r="556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</row>
    <row r="557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</row>
    <row r="558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</row>
    <row r="559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</row>
    <row r="560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</row>
    <row r="56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</row>
    <row r="56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</row>
    <row r="563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</row>
    <row r="564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</row>
    <row r="56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</row>
    <row r="566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</row>
    <row r="567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</row>
    <row r="568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</row>
    <row r="569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</row>
    <row r="570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</row>
    <row r="57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</row>
    <row r="57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</row>
    <row r="573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</row>
    <row r="574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</row>
    <row r="57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</row>
    <row r="576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</row>
    <row r="577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</row>
    <row r="578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</row>
    <row r="579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</row>
    <row r="580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</row>
    <row r="58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</row>
    <row r="58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</row>
    <row r="583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</row>
    <row r="584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</row>
    <row r="58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</row>
    <row r="586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</row>
    <row r="587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</row>
    <row r="588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</row>
    <row r="589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</row>
    <row r="590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</row>
    <row r="59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</row>
    <row r="59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</row>
    <row r="593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</row>
    <row r="594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</row>
    <row r="59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</row>
    <row r="596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</row>
    <row r="597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</row>
    <row r="598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</row>
    <row r="599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</row>
    <row r="600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</row>
    <row r="60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</row>
    <row r="60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</row>
    <row r="603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</row>
    <row r="604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</row>
    <row r="60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</row>
    <row r="606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</row>
    <row r="607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</row>
    <row r="608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</row>
    <row r="609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</row>
    <row r="610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</row>
    <row r="61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</row>
    <row r="61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</row>
    <row r="613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</row>
    <row r="614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</row>
    <row r="6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</row>
    <row r="616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</row>
    <row r="617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</row>
    <row r="618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</row>
    <row r="619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</row>
    <row r="620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</row>
    <row r="62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</row>
    <row r="62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</row>
    <row r="623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</row>
    <row r="624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</row>
    <row r="62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</row>
    <row r="626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</row>
    <row r="627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</row>
    <row r="628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</row>
    <row r="629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</row>
    <row r="630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</row>
    <row r="63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</row>
    <row r="63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</row>
    <row r="633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</row>
    <row r="634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</row>
    <row r="63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</row>
    <row r="636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</row>
    <row r="637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</row>
    <row r="638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</row>
    <row r="639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</row>
    <row r="640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</row>
    <row r="64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</row>
    <row r="64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</row>
    <row r="643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</row>
    <row r="644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</row>
    <row r="64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</row>
    <row r="646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</row>
    <row r="647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</row>
    <row r="648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</row>
    <row r="649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</row>
    <row r="650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</row>
    <row r="65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</row>
    <row r="65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</row>
    <row r="653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</row>
    <row r="654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</row>
    <row r="65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</row>
    <row r="656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</row>
    <row r="657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</row>
    <row r="658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</row>
    <row r="659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</row>
    <row r="660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</row>
    <row r="66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</row>
    <row r="66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</row>
    <row r="663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</row>
    <row r="664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</row>
    <row r="66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</row>
    <row r="666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</row>
    <row r="667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</row>
    <row r="668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</row>
    <row r="669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</row>
    <row r="670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</row>
    <row r="67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</row>
    <row r="67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</row>
    <row r="673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</row>
    <row r="674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</row>
    <row r="67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</row>
    <row r="676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</row>
    <row r="677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</row>
    <row r="678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</row>
    <row r="679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</row>
    <row r="680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</row>
    <row r="68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</row>
    <row r="68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</row>
    <row r="683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</row>
    <row r="684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</row>
    <row r="68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</row>
    <row r="686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</row>
    <row r="687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</row>
    <row r="688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</row>
    <row r="689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</row>
    <row r="690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</row>
    <row r="69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</row>
    <row r="69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</row>
    <row r="693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</row>
    <row r="694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</row>
    <row r="69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</row>
    <row r="696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</row>
    <row r="697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</row>
    <row r="698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</row>
    <row r="699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</row>
    <row r="700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</row>
    <row r="70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</row>
    <row r="70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</row>
    <row r="703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</row>
    <row r="704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</row>
    <row r="70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</row>
    <row r="706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</row>
    <row r="707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</row>
    <row r="708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</row>
    <row r="709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</row>
    <row r="710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</row>
    <row r="71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</row>
    <row r="71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</row>
    <row r="713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</row>
    <row r="714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</row>
    <row r="7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</row>
    <row r="716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</row>
    <row r="717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</row>
    <row r="718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</row>
    <row r="719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</row>
    <row r="720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</row>
    <row r="72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</row>
    <row r="72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</row>
    <row r="723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</row>
    <row r="724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</row>
    <row r="72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</row>
    <row r="726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</row>
    <row r="727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</row>
    <row r="728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</row>
    <row r="729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</row>
    <row r="730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</row>
    <row r="73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</row>
    <row r="73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</row>
    <row r="733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</row>
    <row r="734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</row>
    <row r="73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</row>
    <row r="736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</row>
    <row r="737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</row>
    <row r="738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</row>
    <row r="739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</row>
    <row r="740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</row>
    <row r="74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</row>
    <row r="74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</row>
    <row r="743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</row>
    <row r="744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</row>
    <row r="74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</row>
    <row r="746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</row>
    <row r="747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</row>
    <row r="748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</row>
    <row r="749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</row>
    <row r="750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</row>
    <row r="75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</row>
    <row r="75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</row>
    <row r="753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</row>
    <row r="754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</row>
    <row r="75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</row>
    <row r="756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</row>
    <row r="757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</row>
    <row r="758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</row>
    <row r="759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</row>
    <row r="760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</row>
    <row r="76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</row>
    <row r="76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</row>
    <row r="763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</row>
    <row r="764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</row>
    <row r="76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</row>
    <row r="766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</row>
    <row r="767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</row>
    <row r="768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</row>
    <row r="769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</row>
    <row r="770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</row>
    <row r="77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</row>
    <row r="77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</row>
    <row r="773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</row>
    <row r="774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</row>
    <row r="77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</row>
    <row r="776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</row>
    <row r="777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</row>
    <row r="778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</row>
    <row r="779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</row>
    <row r="780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</row>
    <row r="78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</row>
    <row r="78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</row>
    <row r="783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</row>
    <row r="784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</row>
    <row r="78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</row>
    <row r="786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</row>
    <row r="787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</row>
    <row r="788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</row>
    <row r="789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</row>
    <row r="790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</row>
    <row r="79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</row>
    <row r="79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</row>
    <row r="793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</row>
    <row r="794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</row>
    <row r="79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</row>
    <row r="796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</row>
    <row r="797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</row>
    <row r="798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</row>
    <row r="799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</row>
    <row r="800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</row>
    <row r="80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</row>
    <row r="80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</row>
    <row r="803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</row>
    <row r="804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</row>
    <row r="80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</row>
    <row r="806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</row>
    <row r="807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</row>
    <row r="808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</row>
    <row r="809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</row>
    <row r="810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</row>
    <row r="81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</row>
    <row r="81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</row>
    <row r="813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</row>
    <row r="814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</row>
    <row r="8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</row>
    <row r="816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</row>
    <row r="817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</row>
    <row r="818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</row>
    <row r="819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</row>
    <row r="820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</row>
    <row r="82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</row>
    <row r="82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</row>
    <row r="823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</row>
    <row r="824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</row>
    <row r="82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</row>
    <row r="826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</row>
    <row r="827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</row>
    <row r="828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</row>
    <row r="829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</row>
    <row r="830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</row>
    <row r="83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</row>
    <row r="83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</row>
    <row r="833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</row>
    <row r="834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</row>
    <row r="83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</row>
    <row r="836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</row>
    <row r="837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</row>
    <row r="838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</row>
    <row r="839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</row>
    <row r="840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</row>
    <row r="84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</row>
    <row r="84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</row>
    <row r="843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</row>
    <row r="844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</row>
    <row r="84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</row>
    <row r="846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</row>
    <row r="847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</row>
    <row r="848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</row>
    <row r="849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</row>
    <row r="850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</row>
    <row r="85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</row>
    <row r="85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</row>
    <row r="853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</row>
    <row r="854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</row>
    <row r="85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</row>
    <row r="856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</row>
    <row r="857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</row>
    <row r="858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</row>
    <row r="859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</row>
    <row r="860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</row>
    <row r="86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</row>
    <row r="86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</row>
    <row r="863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</row>
    <row r="864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</row>
    <row r="86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</row>
    <row r="866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</row>
    <row r="867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</row>
    <row r="868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</row>
    <row r="869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</row>
    <row r="870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</row>
    <row r="87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</row>
    <row r="87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</row>
    <row r="873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</row>
    <row r="874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</row>
    <row r="87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</row>
    <row r="876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</row>
    <row r="877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</row>
    <row r="878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</row>
    <row r="879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</row>
    <row r="880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</row>
    <row r="88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</row>
    <row r="88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</row>
    <row r="883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</row>
    <row r="884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</row>
    <row r="88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</row>
    <row r="886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</row>
    <row r="887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</row>
    <row r="888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</row>
    <row r="889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</row>
    <row r="890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</row>
    <row r="89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</row>
    <row r="89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</row>
    <row r="893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</row>
    <row r="894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</row>
    <row r="89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</row>
    <row r="896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</row>
    <row r="897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</row>
    <row r="898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</row>
    <row r="899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</row>
    <row r="900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</row>
    <row r="90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</row>
    <row r="90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</row>
    <row r="903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</row>
    <row r="904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</row>
    <row r="90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</row>
    <row r="906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</row>
    <row r="907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</row>
    <row r="908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</row>
    <row r="909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</row>
    <row r="910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</row>
    <row r="91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</row>
    <row r="91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</row>
    <row r="913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</row>
    <row r="914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</row>
    <row r="9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</row>
    <row r="916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</row>
    <row r="917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</row>
    <row r="918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</row>
    <row r="919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</row>
    <row r="920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</row>
    <row r="92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</row>
    <row r="92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</row>
    <row r="923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</row>
    <row r="924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</row>
    <row r="92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</row>
    <row r="926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</row>
    <row r="927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</row>
    <row r="928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</row>
    <row r="929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</row>
    <row r="930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</row>
    <row r="93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</row>
    <row r="93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</row>
    <row r="933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</row>
    <row r="934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</row>
    <row r="93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</row>
    <row r="936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</row>
    <row r="937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</row>
    <row r="938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</row>
    <row r="939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</row>
    <row r="940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</row>
    <row r="94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</row>
    <row r="94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</row>
    <row r="943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</row>
    <row r="944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</row>
    <row r="94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</row>
    <row r="946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</row>
    <row r="947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</row>
    <row r="948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</row>
    <row r="949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</row>
    <row r="950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</row>
    <row r="95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</row>
    <row r="95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</row>
    <row r="953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</row>
    <row r="954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</row>
    <row r="95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</row>
    <row r="956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</row>
    <row r="957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</row>
    <row r="958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</row>
    <row r="959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</row>
    <row r="960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</row>
    <row r="96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</row>
    <row r="96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</row>
    <row r="963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</row>
    <row r="964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</row>
    <row r="96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</row>
    <row r="966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</row>
    <row r="967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</row>
    <row r="968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</row>
    <row r="969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</row>
    <row r="970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</row>
    <row r="97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</row>
    <row r="97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</row>
    <row r="973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</row>
    <row r="974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</row>
    <row r="97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</row>
    <row r="976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</row>
    <row r="977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</row>
    <row r="978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</row>
    <row r="979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</row>
    <row r="980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</row>
    <row r="98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</row>
    <row r="982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</row>
    <row r="983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</row>
    <row r="984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</row>
    <row r="98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</row>
    <row r="986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</row>
    <row r="987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</row>
    <row r="988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</row>
    <row r="989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</row>
    <row r="990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</row>
    <row r="99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</row>
    <row r="992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</row>
    <row r="993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</row>
    <row r="994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</row>
    <row r="99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</row>
    <row r="996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</row>
    <row r="997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</row>
    <row r="998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</row>
    <row r="999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</row>
    <row r="1000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</row>
  </sheetData>
  <autoFilter ref="$B$1:$B$10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2ADBB"/>
    <outlinePr summaryBelow="0" summaryRight="0"/>
  </sheetPr>
  <sheetViews>
    <sheetView workbookViewId="0"/>
  </sheetViews>
  <sheetFormatPr customHeight="1" defaultColWidth="14.43" defaultRowHeight="15.75"/>
  <cols>
    <col customWidth="1" min="2" max="2" width="27.0"/>
    <col hidden="1" min="3" max="3" width="14.43"/>
    <col customWidth="1" min="4" max="4" width="26.71"/>
    <col hidden="1" min="5" max="5" width="14.43"/>
    <col customWidth="1" min="6" max="6" width="28.86"/>
    <col hidden="1" min="7" max="7" width="14.43"/>
    <col customWidth="1" min="8" max="8" width="27.57"/>
    <col customWidth="1" min="9" max="9" width="26.71"/>
  </cols>
  <sheetData>
    <row r="1"/>
    <row r="2"/>
    <row r="3"/>
    <row r="4"/>
    <row r="5"/>
    <row r="6"/>
    <row r="7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2ADBB"/>
    <outlinePr summaryBelow="0" summaryRight="0"/>
  </sheetPr>
  <sheetViews>
    <sheetView workbookViewId="0"/>
  </sheetViews>
  <sheetFormatPr customHeight="1" defaultColWidth="14.43" defaultRowHeight="15.75"/>
  <cols>
    <col customWidth="1" min="2" max="2" width="26.14"/>
  </cols>
  <sheetData>
    <row r="1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drawing r:id="rId2"/>
</worksheet>
</file>